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lie.fallon\Desktop\Band Tempaltes\Band 3 Worked Examples_221209 (CKBS Reviewed)\Phase 4 - Statutory Process\"/>
    </mc:Choice>
  </mc:AlternateContent>
  <bookViews>
    <workbookView xWindow="0" yWindow="0" windowWidth="28800" windowHeight="11100" tabRatio="767" activeTab="1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(RR)'!$A$16:$X$77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(RR)'!$A$1:$X$80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(RR)'!$B$14:$I$77</definedName>
    <definedName name="Z_0687DB25_2AF2_4E86_AEDA_3E3E7B0935E3_.wvu.PrintArea" localSheetId="1" hidden="1">'Risk Register (RR)'!$B$14:$X$77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(RR)'!$B$14:$I$77</definedName>
    <definedName name="Z_100F6BC7_2443_4D7B_950A_2A8639655771_.wvu.PrintArea" localSheetId="1" hidden="1">'Risk Register (RR)'!$B$14:$X$77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(RR)'!$B$14:$I$77</definedName>
    <definedName name="Z_2B1974D2_313C_40CC_AE97_516FECCE850E_.wvu.FilterData" localSheetId="1" hidden="1">'Risk Register (RR)'!$A$16:$X$77</definedName>
    <definedName name="Z_41399769_9A28_4D83_9C17_C32305447636_.wvu.FilterData" localSheetId="1" hidden="1">'Risk Register (RR)'!$A$16:$X$77</definedName>
    <definedName name="Z_41399769_9A28_4D83_9C17_C32305447636_.wvu.PrintArea" localSheetId="1" hidden="1">'Risk Register (RR)'!$A$1:$X$77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(RR)'!$A$16:$X$77</definedName>
    <definedName name="Z_6E5389DA_A58C_4131_8F89_A66878F8B17E_.wvu.FilterData" localSheetId="1" hidden="1">'Risk Register (RR)'!$A$16:$X$77</definedName>
    <definedName name="Z_758B16EF_5CA2_49E4_950C_3E5BC8C300FE_.wvu.FilterData" localSheetId="1" hidden="1">'Risk Register (RR)'!$A$16:$X$77</definedName>
    <definedName name="Z_7EFDF0A2_7E3E_4B9F_9440_29CD84D3CE32_.wvu.FilterData" localSheetId="1" hidden="1">'Risk Register (RR)'!$B$14:$I$77</definedName>
    <definedName name="Z_96740709_1182_46F2_98D1_F6BDCCE9BB35_.wvu.FilterData" localSheetId="1" hidden="1">'Risk Register (RR)'!$A$16:$X$77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(RR)'!$B$14:$I$77</definedName>
    <definedName name="Z_AE0E8A88_F082_4EB1_9347_7F4BDF3587A1_.wvu.PrintArea" localSheetId="1" hidden="1">'Risk Register (RR)'!$B$14:$X$77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(RR)'!$A$16:$X$77</definedName>
    <definedName name="Z_C7AA0B93_8536_4A0F_918B_E1150DFF4452_.wvu.PrintArea" localSheetId="1" hidden="1">'Risk Register (RR)'!$A$1:$X$77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(RR)'!$A$16:$X$77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(RR)'!$B$14:$I$77</definedName>
    <definedName name="Z_D864C558_032D_4423_AB18_DBCDD4F7FBEA_.wvu.PrintArea" localSheetId="1" hidden="1">'Risk Register (RR)'!$B$14:$X$77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(RR)'!$B$14:$I$77</definedName>
    <definedName name="Z_DF728966_A70E_42AE_BDEA_A086DF318939_.wvu.PrintArea" localSheetId="1" hidden="1">'Risk Register (RR)'!$B$14:$X$77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(RR)'!$B$14:$I$77</definedName>
    <definedName name="Z_FEF8F16A_AD18_4737_999D_0E086ECFFA3C_.wvu.FilterData" localSheetId="1" hidden="1">'Risk Register (RR)'!$B$14:$I$77</definedName>
  </definedNames>
  <calcPr calcId="191029"/>
  <customWorkbookViews>
    <customWorkbookView name="Lee Emerson - Personal View" guid="{100F6BC7-2443-4D7B-950A-2A8639655771}" mergeInterval="0" personalView="1" maximized="1" xWindow="-8" yWindow="-8" windowWidth="1616" windowHeight="876" tabRatio="878" activeSheetId="1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mwhittak - Personal View" guid="{DF728966-A70E-42AE-BDEA-A086DF318939}" mergeInterval="0" personalView="1" maximized="1" xWindow="1" yWindow="1" windowWidth="1024" windowHeight="529" activeSheetId="4"/>
    <customWorkbookView name="makilfea - Personal View" guid="{DE4FA615-53F6-46CD-85ED-36610C651A6E}" mergeInterval="0" personalView="1" maximized="1" xWindow="1" yWindow="1" windowWidth="1280" windowHeight="678" activeSheetId="4"/>
    <customWorkbookView name="mphughes - Personal View" guid="{D864C558-032D-4423-AB18-DBCDD4F7FBEA}" mergeInterval="0" personalView="1" maximized="1" xWindow="1" yWindow="1" windowWidth="1440" windowHeight="637" activeSheetId="1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Hughes, Martin - Personal View" guid="{C7AA0B93-8536-4A0F-918B-E1150DFF4452}" mergeInterval="0" personalView="1" maximized="1" xWindow="-8" yWindow="-8" windowWidth="1936" windowHeight="1056" tabRatio="76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1" l="1"/>
  <c r="Q73" i="1"/>
  <c r="P73" i="1"/>
  <c r="O73" i="1"/>
  <c r="N73" i="1"/>
  <c r="L73" i="1"/>
  <c r="K73" i="1"/>
  <c r="R72" i="1"/>
  <c r="Q72" i="1"/>
  <c r="P72" i="1"/>
  <c r="O72" i="1"/>
  <c r="N72" i="1"/>
  <c r="L72" i="1"/>
  <c r="T72" i="1" s="1"/>
  <c r="K72" i="1"/>
  <c r="R71" i="1"/>
  <c r="Q71" i="1"/>
  <c r="P71" i="1"/>
  <c r="O71" i="1"/>
  <c r="N71" i="1"/>
  <c r="L71" i="1"/>
  <c r="K71" i="1"/>
  <c r="R70" i="1"/>
  <c r="Q70" i="1"/>
  <c r="P70" i="1"/>
  <c r="O70" i="1"/>
  <c r="N70" i="1"/>
  <c r="L70" i="1"/>
  <c r="K70" i="1"/>
  <c r="R69" i="1"/>
  <c r="Q69" i="1"/>
  <c r="P69" i="1"/>
  <c r="T69" i="1" s="1"/>
  <c r="O69" i="1"/>
  <c r="N69" i="1"/>
  <c r="L69" i="1"/>
  <c r="S69" i="1" s="1"/>
  <c r="K69" i="1"/>
  <c r="R68" i="1"/>
  <c r="Q68" i="1"/>
  <c r="P68" i="1"/>
  <c r="O68" i="1"/>
  <c r="N68" i="1"/>
  <c r="L68" i="1"/>
  <c r="K68" i="1"/>
  <c r="R67" i="1"/>
  <c r="Q67" i="1"/>
  <c r="P67" i="1"/>
  <c r="O67" i="1"/>
  <c r="N67" i="1"/>
  <c r="L67" i="1"/>
  <c r="K67" i="1"/>
  <c r="R66" i="1"/>
  <c r="Q66" i="1"/>
  <c r="P66" i="1"/>
  <c r="O66" i="1"/>
  <c r="N66" i="1"/>
  <c r="L66" i="1"/>
  <c r="U66" i="1" s="1"/>
  <c r="K66" i="1"/>
  <c r="R65" i="1"/>
  <c r="Q65" i="1"/>
  <c r="P65" i="1"/>
  <c r="O65" i="1"/>
  <c r="N65" i="1"/>
  <c r="L65" i="1"/>
  <c r="U65" i="1" s="1"/>
  <c r="K65" i="1"/>
  <c r="R64" i="1"/>
  <c r="Q64" i="1"/>
  <c r="P64" i="1"/>
  <c r="O64" i="1"/>
  <c r="N64" i="1"/>
  <c r="L64" i="1"/>
  <c r="K64" i="1"/>
  <c r="S63" i="1"/>
  <c r="R63" i="1"/>
  <c r="Q63" i="1"/>
  <c r="P63" i="1"/>
  <c r="O63" i="1"/>
  <c r="N63" i="1"/>
  <c r="L63" i="1"/>
  <c r="U63" i="1" s="1"/>
  <c r="K63" i="1"/>
  <c r="R62" i="1"/>
  <c r="Q62" i="1"/>
  <c r="P62" i="1"/>
  <c r="O62" i="1"/>
  <c r="N62" i="1"/>
  <c r="L62" i="1"/>
  <c r="K62" i="1"/>
  <c r="R61" i="1"/>
  <c r="Q61" i="1"/>
  <c r="P61" i="1"/>
  <c r="O61" i="1"/>
  <c r="N61" i="1"/>
  <c r="L61" i="1"/>
  <c r="K61" i="1"/>
  <c r="R60" i="1"/>
  <c r="Q60" i="1"/>
  <c r="P60" i="1"/>
  <c r="O60" i="1"/>
  <c r="N60" i="1"/>
  <c r="L60" i="1"/>
  <c r="K60" i="1"/>
  <c r="R59" i="1"/>
  <c r="Q59" i="1"/>
  <c r="P59" i="1"/>
  <c r="O59" i="1"/>
  <c r="N59" i="1"/>
  <c r="L59" i="1"/>
  <c r="K59" i="1"/>
  <c r="R58" i="1"/>
  <c r="Q58" i="1"/>
  <c r="P58" i="1"/>
  <c r="O58" i="1"/>
  <c r="N58" i="1"/>
  <c r="L58" i="1"/>
  <c r="K58" i="1"/>
  <c r="R57" i="1"/>
  <c r="Q57" i="1"/>
  <c r="P57" i="1"/>
  <c r="O57" i="1"/>
  <c r="N57" i="1"/>
  <c r="L57" i="1"/>
  <c r="U57" i="1" s="1"/>
  <c r="K57" i="1"/>
  <c r="R56" i="1"/>
  <c r="Q56" i="1"/>
  <c r="P56" i="1"/>
  <c r="O56" i="1"/>
  <c r="N56" i="1"/>
  <c r="L56" i="1"/>
  <c r="U56" i="1" s="1"/>
  <c r="K56" i="1"/>
  <c r="R55" i="1"/>
  <c r="Q55" i="1"/>
  <c r="P55" i="1"/>
  <c r="O55" i="1"/>
  <c r="N55" i="1"/>
  <c r="L55" i="1"/>
  <c r="U55" i="1" s="1"/>
  <c r="K55" i="1"/>
  <c r="R54" i="1"/>
  <c r="Q54" i="1"/>
  <c r="P54" i="1"/>
  <c r="O54" i="1"/>
  <c r="N54" i="1"/>
  <c r="L54" i="1"/>
  <c r="U54" i="1" s="1"/>
  <c r="K54" i="1"/>
  <c r="R53" i="1"/>
  <c r="Q53" i="1"/>
  <c r="P53" i="1"/>
  <c r="O53" i="1"/>
  <c r="N53" i="1"/>
  <c r="L53" i="1"/>
  <c r="K53" i="1"/>
  <c r="R52" i="1"/>
  <c r="Q52" i="1"/>
  <c r="P52" i="1"/>
  <c r="O52" i="1"/>
  <c r="N52" i="1"/>
  <c r="L52" i="1"/>
  <c r="K52" i="1"/>
  <c r="R51" i="1"/>
  <c r="Q51" i="1"/>
  <c r="P51" i="1"/>
  <c r="O51" i="1"/>
  <c r="N51" i="1"/>
  <c r="L51" i="1"/>
  <c r="K51" i="1"/>
  <c r="R50" i="1"/>
  <c r="Q50" i="1"/>
  <c r="P50" i="1"/>
  <c r="O50" i="1"/>
  <c r="S50" i="1" s="1"/>
  <c r="N50" i="1"/>
  <c r="L50" i="1"/>
  <c r="K50" i="1"/>
  <c r="R49" i="1"/>
  <c r="Q49" i="1"/>
  <c r="P49" i="1"/>
  <c r="T49" i="1" s="1"/>
  <c r="O49" i="1"/>
  <c r="N49" i="1"/>
  <c r="L49" i="1"/>
  <c r="K49" i="1"/>
  <c r="R48" i="1"/>
  <c r="Q48" i="1"/>
  <c r="P48" i="1"/>
  <c r="O48" i="1"/>
  <c r="S48" i="1" s="1"/>
  <c r="N48" i="1"/>
  <c r="L48" i="1"/>
  <c r="K48" i="1"/>
  <c r="R47" i="1"/>
  <c r="Q47" i="1"/>
  <c r="P47" i="1"/>
  <c r="O47" i="1"/>
  <c r="N47" i="1"/>
  <c r="L47" i="1"/>
  <c r="K47" i="1"/>
  <c r="R46" i="1"/>
  <c r="Q46" i="1"/>
  <c r="P46" i="1"/>
  <c r="O46" i="1"/>
  <c r="N46" i="1"/>
  <c r="L46" i="1"/>
  <c r="K46" i="1"/>
  <c r="R45" i="1"/>
  <c r="Q45" i="1"/>
  <c r="P45" i="1"/>
  <c r="O45" i="1"/>
  <c r="N45" i="1"/>
  <c r="L45" i="1"/>
  <c r="K45" i="1"/>
  <c r="R44" i="1"/>
  <c r="Q44" i="1"/>
  <c r="P44" i="1"/>
  <c r="O44" i="1"/>
  <c r="N44" i="1"/>
  <c r="L44" i="1"/>
  <c r="U44" i="1" s="1"/>
  <c r="K44" i="1"/>
  <c r="R43" i="1"/>
  <c r="Q43" i="1"/>
  <c r="P43" i="1"/>
  <c r="O43" i="1"/>
  <c r="N43" i="1"/>
  <c r="L43" i="1"/>
  <c r="K43" i="1"/>
  <c r="R42" i="1"/>
  <c r="Q42" i="1"/>
  <c r="P42" i="1"/>
  <c r="O42" i="1"/>
  <c r="N42" i="1"/>
  <c r="L42" i="1"/>
  <c r="K42" i="1"/>
  <c r="R41" i="1"/>
  <c r="Q41" i="1"/>
  <c r="P41" i="1"/>
  <c r="O41" i="1"/>
  <c r="N41" i="1"/>
  <c r="L41" i="1"/>
  <c r="K41" i="1"/>
  <c r="R40" i="1"/>
  <c r="Q40" i="1"/>
  <c r="P40" i="1"/>
  <c r="O40" i="1"/>
  <c r="N40" i="1"/>
  <c r="L40" i="1"/>
  <c r="K40" i="1"/>
  <c r="R39" i="1"/>
  <c r="Q39" i="1"/>
  <c r="P39" i="1"/>
  <c r="O39" i="1"/>
  <c r="S39" i="1" s="1"/>
  <c r="N39" i="1"/>
  <c r="L39" i="1"/>
  <c r="K39" i="1"/>
  <c r="R38" i="1"/>
  <c r="Q38" i="1"/>
  <c r="P38" i="1"/>
  <c r="O38" i="1"/>
  <c r="N38" i="1"/>
  <c r="L38" i="1"/>
  <c r="K38" i="1"/>
  <c r="R37" i="1"/>
  <c r="Q37" i="1"/>
  <c r="P37" i="1"/>
  <c r="O37" i="1"/>
  <c r="N37" i="1"/>
  <c r="L37" i="1"/>
  <c r="K37" i="1"/>
  <c r="R36" i="1"/>
  <c r="Q36" i="1"/>
  <c r="P36" i="1"/>
  <c r="O36" i="1"/>
  <c r="N36" i="1"/>
  <c r="L36" i="1"/>
  <c r="S36" i="1" s="1"/>
  <c r="K36" i="1"/>
  <c r="R35" i="1"/>
  <c r="Q35" i="1"/>
  <c r="P35" i="1"/>
  <c r="O35" i="1"/>
  <c r="N35" i="1"/>
  <c r="L35" i="1"/>
  <c r="K35" i="1"/>
  <c r="R34" i="1"/>
  <c r="Q34" i="1"/>
  <c r="P34" i="1"/>
  <c r="O34" i="1"/>
  <c r="N34" i="1"/>
  <c r="L34" i="1"/>
  <c r="K34" i="1"/>
  <c r="R33" i="1"/>
  <c r="Q33" i="1"/>
  <c r="P33" i="1"/>
  <c r="O33" i="1"/>
  <c r="N33" i="1"/>
  <c r="L33" i="1"/>
  <c r="K33" i="1"/>
  <c r="R32" i="1"/>
  <c r="Q32" i="1"/>
  <c r="P32" i="1"/>
  <c r="O32" i="1"/>
  <c r="N32" i="1"/>
  <c r="L32" i="1"/>
  <c r="K32" i="1"/>
  <c r="R31" i="1"/>
  <c r="Q31" i="1"/>
  <c r="P31" i="1"/>
  <c r="O31" i="1"/>
  <c r="N31" i="1"/>
  <c r="L31" i="1"/>
  <c r="K31" i="1"/>
  <c r="R30" i="1"/>
  <c r="Q30" i="1"/>
  <c r="P30" i="1"/>
  <c r="O30" i="1"/>
  <c r="N30" i="1"/>
  <c r="L30" i="1"/>
  <c r="K30" i="1"/>
  <c r="R29" i="1"/>
  <c r="Q29" i="1"/>
  <c r="P29" i="1"/>
  <c r="O29" i="1"/>
  <c r="N29" i="1"/>
  <c r="L29" i="1"/>
  <c r="T29" i="1" s="1"/>
  <c r="K29" i="1"/>
  <c r="R28" i="1"/>
  <c r="Q28" i="1"/>
  <c r="P28" i="1"/>
  <c r="O28" i="1"/>
  <c r="N28" i="1"/>
  <c r="L28" i="1"/>
  <c r="U28" i="1" s="1"/>
  <c r="K28" i="1"/>
  <c r="R27" i="1"/>
  <c r="Q27" i="1"/>
  <c r="P27" i="1"/>
  <c r="O27" i="1"/>
  <c r="N27" i="1"/>
  <c r="L27" i="1"/>
  <c r="K27" i="1"/>
  <c r="R26" i="1"/>
  <c r="Q26" i="1"/>
  <c r="P26" i="1"/>
  <c r="O26" i="1"/>
  <c r="N26" i="1"/>
  <c r="L26" i="1"/>
  <c r="K26" i="1"/>
  <c r="R25" i="1"/>
  <c r="Q25" i="1"/>
  <c r="P25" i="1"/>
  <c r="O25" i="1"/>
  <c r="N25" i="1"/>
  <c r="L25" i="1"/>
  <c r="K25" i="1"/>
  <c r="R24" i="1"/>
  <c r="Q24" i="1"/>
  <c r="P24" i="1"/>
  <c r="O24" i="1"/>
  <c r="N24" i="1"/>
  <c r="L24" i="1"/>
  <c r="K24" i="1"/>
  <c r="R23" i="1"/>
  <c r="Q23" i="1"/>
  <c r="P23" i="1"/>
  <c r="O23" i="1"/>
  <c r="N23" i="1"/>
  <c r="L23" i="1"/>
  <c r="K23" i="1"/>
  <c r="R22" i="1"/>
  <c r="Q22" i="1"/>
  <c r="P22" i="1"/>
  <c r="O22" i="1"/>
  <c r="N22" i="1"/>
  <c r="L22" i="1"/>
  <c r="K22" i="1"/>
  <c r="R21" i="1"/>
  <c r="Q21" i="1"/>
  <c r="P21" i="1"/>
  <c r="O21" i="1"/>
  <c r="N21" i="1"/>
  <c r="L21" i="1"/>
  <c r="K21" i="1"/>
  <c r="R20" i="1"/>
  <c r="Q20" i="1"/>
  <c r="P20" i="1"/>
  <c r="O20" i="1"/>
  <c r="N20" i="1"/>
  <c r="L20" i="1"/>
  <c r="K20" i="1"/>
  <c r="R19" i="1"/>
  <c r="Q19" i="1"/>
  <c r="P19" i="1"/>
  <c r="O19" i="1"/>
  <c r="N19" i="1"/>
  <c r="L19" i="1"/>
  <c r="K19" i="1"/>
  <c r="R18" i="1"/>
  <c r="Q18" i="1"/>
  <c r="P18" i="1"/>
  <c r="O18" i="1"/>
  <c r="N18" i="1"/>
  <c r="L18" i="1"/>
  <c r="K18" i="1"/>
  <c r="U61" i="1" l="1"/>
  <c r="U52" i="1"/>
  <c r="U60" i="1"/>
  <c r="U53" i="1"/>
  <c r="U24" i="1"/>
  <c r="U32" i="1"/>
  <c r="U41" i="1"/>
  <c r="S53" i="1"/>
  <c r="U23" i="1"/>
  <c r="U31" i="1"/>
  <c r="U39" i="1"/>
  <c r="U48" i="1"/>
  <c r="U49" i="1"/>
  <c r="U50" i="1"/>
  <c r="U58" i="1"/>
  <c r="T55" i="1"/>
  <c r="T60" i="1"/>
  <c r="T23" i="1"/>
  <c r="S31" i="1"/>
  <c r="T62" i="1"/>
  <c r="T66" i="1"/>
  <c r="T57" i="1"/>
  <c r="U18" i="1"/>
  <c r="U36" i="1"/>
  <c r="S55" i="1"/>
  <c r="U71" i="1"/>
  <c r="S23" i="1"/>
  <c r="S28" i="1"/>
  <c r="T53" i="1"/>
  <c r="S61" i="1"/>
  <c r="S66" i="1"/>
  <c r="U69" i="1"/>
  <c r="T31" i="1"/>
  <c r="S71" i="1"/>
  <c r="S57" i="1"/>
  <c r="U29" i="1"/>
  <c r="U62" i="1"/>
  <c r="U72" i="1"/>
  <c r="S32" i="1"/>
  <c r="T36" i="1"/>
  <c r="T39" i="1"/>
  <c r="S41" i="1"/>
  <c r="S44" i="1"/>
  <c r="T48" i="1"/>
  <c r="S54" i="1"/>
  <c r="S58" i="1"/>
  <c r="T63" i="1"/>
  <c r="S65" i="1"/>
  <c r="T32" i="1"/>
  <c r="T41" i="1"/>
  <c r="T44" i="1"/>
  <c r="S49" i="1"/>
  <c r="T54" i="1"/>
  <c r="T58" i="1"/>
  <c r="S60" i="1"/>
  <c r="T65" i="1"/>
  <c r="S18" i="1"/>
  <c r="S24" i="1"/>
  <c r="T28" i="1"/>
  <c r="T50" i="1"/>
  <c r="S52" i="1"/>
  <c r="S56" i="1"/>
  <c r="T61" i="1"/>
  <c r="T71" i="1"/>
  <c r="T18" i="1"/>
  <c r="T24" i="1"/>
  <c r="S29" i="1"/>
  <c r="T52" i="1"/>
  <c r="T56" i="1"/>
  <c r="S62" i="1"/>
  <c r="S72" i="1"/>
  <c r="T78" i="1" l="1"/>
  <c r="L25" i="2"/>
  <c r="N19" i="2"/>
  <c r="N20" i="2"/>
  <c r="N21" i="2"/>
  <c r="N22" i="2"/>
  <c r="N23" i="2"/>
  <c r="S20" i="2" l="1"/>
  <c r="S19" i="2"/>
  <c r="S23" i="2"/>
  <c r="O23" i="2"/>
  <c r="S22" i="2"/>
  <c r="O21" i="2" s="1"/>
  <c r="S21" i="2"/>
  <c r="Q23" i="2" l="1"/>
  <c r="O20" i="2"/>
  <c r="O19" i="2"/>
  <c r="Q19" i="2"/>
  <c r="O22" i="2"/>
  <c r="Q22" i="2" s="1"/>
  <c r="Q21" i="2"/>
  <c r="Q20" i="2" l="1"/>
  <c r="S78" i="1"/>
  <c r="U78" i="1" l="1"/>
  <c r="T79" i="1" l="1"/>
  <c r="S15" i="1"/>
  <c r="T15" i="1" l="1"/>
  <c r="U15" i="1"/>
</calcChain>
</file>

<file path=xl/sharedStrings.xml><?xml version="1.0" encoding="utf-8"?>
<sst xmlns="http://schemas.openxmlformats.org/spreadsheetml/2006/main" count="622" uniqueCount="290">
  <si>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</si>
  <si>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</si>
  <si>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</si>
  <si>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</si>
  <si>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</si>
  <si>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</si>
  <si>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</si>
  <si>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</si>
  <si>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</si>
  <si>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</si>
  <si>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</si>
  <si>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</si>
  <si>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</si>
  <si>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</si>
  <si>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</si>
  <si>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</si>
  <si>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</si>
  <si>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</si>
  <si>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</si>
  <si>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</si>
  <si>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</si>
  <si>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</si>
  <si>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</si>
  <si>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</si>
  <si>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</si>
  <si>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</si>
  <si>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</si>
  <si>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</si>
  <si>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</si>
  <si>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</si>
  <si>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</si>
  <si>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</si>
  <si>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</si>
  <si>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</si>
  <si>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</si>
  <si>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</si>
  <si>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</si>
  <si>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</si>
  <si>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</si>
  <si>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</si>
  <si>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</si>
  <si>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</si>
  <si>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</si>
  <si>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</si>
  <si>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</si>
  <si>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</si>
  <si>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</si>
  <si>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</si>
  <si>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</si>
  <si>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</si>
  <si>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</si>
  <si>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</si>
  <si>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</si>
  <si>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</si>
  <si>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</si>
  <si>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</si>
  <si>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</si>
  <si>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</si>
  <si>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</si>
  <si>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</si>
  <si>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</si>
  <si>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</si>
  <si>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</si>
  <si>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</si>
  <si>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</si>
  <si>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</si>
  <si>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</si>
  <si>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</si>
  <si>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</si>
  <si>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</si>
  <si>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</si>
  <si>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</si>
  <si>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</si>
  <si>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</si>
  <si>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</si>
  <si>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</si>
  <si>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</si>
  <si>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</si>
  <si>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</si>
  <si>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</si>
  <si>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</si>
  <si>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</si>
  <si>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</si>
  <si>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</si>
  <si>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</si>
  <si>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</si>
  <si>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</si>
  <si>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</si>
  <si>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</si>
  <si>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</si>
  <si>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</si>
  <si>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</si>
  <si>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</si>
  <si>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</si>
  <si>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</si>
  <si>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</si>
  <si>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</si>
  <si>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</si>
  <si>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</si>
  <si>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</si>
  <si>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</si>
  <si>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</si>
  <si>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</si>
  <si>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</si>
  <si>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</si>
  <si>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</si>
  <si>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</si>
  <si>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</si>
  <si>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</si>
  <si>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</si>
  <si>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</si>
  <si>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</si>
  <si>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</si>
  <si>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</si>
  <si>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</si>
  <si>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</si>
  <si>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</si>
  <si>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</si>
  <si>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</si>
  <si>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</si>
  <si>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</si>
  <si>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</si>
  <si>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</si>
  <si>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</si>
  <si>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</si>
  <si>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</si>
  <si>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</si>
  <si>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</si>
  <si>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</si>
  <si>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</si>
  <si>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</si>
  <si>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</si>
  <si>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</si>
  <si>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</si>
  <si>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</si>
  <si>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</si>
  <si>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</si>
  <si>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</si>
  <si>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</si>
  <si>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</si>
  <si>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</si>
  <si>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</si>
  <si>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</si>
  <si>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</si>
  <si>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</si>
  <si>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</si>
  <si>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</si>
  <si>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</si>
  <si>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</si>
  <si>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</si>
  <si>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</si>
  <si>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</si>
  <si>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</si>
  <si>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</si>
  <si>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</si>
  <si>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</si>
  <si>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</si>
  <si>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</si>
  <si>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</si>
  <si>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</si>
  <si>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</si>
  <si>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</si>
  <si>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</si>
  <si>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</si>
  <si>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</si>
  <si>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Phase 3 - Preliminary Design</t>
  </si>
  <si>
    <t>TBC</t>
  </si>
  <si>
    <t>Guidance Notes</t>
  </si>
  <si>
    <t>* All cells in purple - input is required</t>
  </si>
  <si>
    <t>DLR/22/001 5G</t>
  </si>
  <si>
    <t>Sponsoring Agency (SA) to list out the project title</t>
  </si>
  <si>
    <t>SA confirm the project code</t>
  </si>
  <si>
    <t>SA to select from the drop down cell the current phase</t>
  </si>
  <si>
    <t>Tender Actions / Procurement</t>
  </si>
  <si>
    <t>Loss or damage to materials/plant due to War, strikes, radioactive contamination etc. Delays and cost over-runs.</t>
  </si>
  <si>
    <t xml:space="preserve">Shortage in availability of key materials. Disruption to work and delay to overall programme. </t>
  </si>
  <si>
    <t>Early engagement with contractor - ensure that the risk is added to contractor risk register.</t>
  </si>
  <si>
    <t>Contractor causes damage to existing infrastructure - power, communication, damages assets.  Delay claims from stakeholders. Cost Impact.</t>
  </si>
  <si>
    <t>Contractor Risk</t>
  </si>
  <si>
    <t>SA to input the cost estimate amount from form 014_B23 (Preliminary Cost Estimate)</t>
  </si>
  <si>
    <t>Phase 4 - Statutory Process</t>
  </si>
  <si>
    <t>Phase 5 - Detailed Design and Procurement</t>
  </si>
  <si>
    <t>SA to list risk exposure rank (1-5: 5 been the highest)</t>
  </si>
  <si>
    <t>SA to list probability rank (1-5: 5 been the highest)</t>
  </si>
  <si>
    <t>Note, Costs will default across once probability &amp; risk exposure is confirmed</t>
  </si>
  <si>
    <t>XXX CC</t>
  </si>
  <si>
    <t>Project Organisation</t>
  </si>
  <si>
    <t>Budgets / Finance</t>
  </si>
  <si>
    <t xml:space="preserve">Inadequate Project Budget or Contingency Provision. Cost over-runs, reputational damage and need to seek additional funding. </t>
  </si>
  <si>
    <t>Ongoing monitoring and reporting on budget, along with mitigation of specific risks. NTA cost management reports submitted and reviewed monthly.</t>
  </si>
  <si>
    <t>Manageable cost impact</t>
  </si>
  <si>
    <t>7.10</t>
  </si>
  <si>
    <t xml:space="preserve">Poor Quality Workmanship- Impact on construction output quality. </t>
  </si>
  <si>
    <t>7.16</t>
  </si>
  <si>
    <t>Cost Estimation</t>
  </si>
  <si>
    <t xml:space="preserve">Risk that covid outbreak causes increased H&amp;S measures to be required. </t>
  </si>
  <si>
    <t>Works issued via framework, utilising existing suppliers.</t>
  </si>
  <si>
    <t>5.10</t>
  </si>
  <si>
    <t>Materials costs may continue to suffer significant inflationary pressure resulting in increased cost.</t>
  </si>
  <si>
    <t>Tender to be awarded prior to expiry of tender validity. Potential vesting and early procurement of materials.</t>
  </si>
  <si>
    <t>Contractors Material / PDESIGNERuct pricing based on inadequate specification. Potential impact on finished duct.</t>
  </si>
  <si>
    <t xml:space="preserve">Inadequate Pricing / Below Cost Tendering by Contractor. Delays and cost over-runs. Prolonged traffic disruption. </t>
  </si>
  <si>
    <t>Design / Tender Docs</t>
  </si>
  <si>
    <t xml:space="preserve">Existing road pavement requires extensive repair works - noting previous instruction that full depth construction should be removed from the Contract. </t>
  </si>
  <si>
    <t>Project Design</t>
  </si>
  <si>
    <t>Design of taxi ranks is still to be finalised and may require amendments.</t>
  </si>
  <si>
    <t>Early engagement with stakeholders to finalise design.</t>
  </si>
  <si>
    <t>XXX CC / NTA</t>
  </si>
  <si>
    <t>Design requirements amended for the island bus stops due to request from NTA.</t>
  </si>
  <si>
    <t>Early engagement with the NTA to minimise end impact. Installation of prototype.</t>
  </si>
  <si>
    <t>XXX CC / DESIGNER</t>
  </si>
  <si>
    <t xml:space="preserve">Redesign of project required / misinterpretation of scope / client changes. Additional design fees and delays may be incurred. </t>
  </si>
  <si>
    <t>Project Scope</t>
  </si>
  <si>
    <t>Extent of works changed post Contract award due to public backlash or avaricious contractor.  Delay to programme and associated costs.</t>
  </si>
  <si>
    <t>Traffic management measures address potential public interaction issues.</t>
  </si>
  <si>
    <t xml:space="preserve">Design changes due to unforeseen circumstances. Delay to programme and associated costs </t>
  </si>
  <si>
    <t>Robust change control process to be implemented.</t>
  </si>
  <si>
    <t>7.20</t>
  </si>
  <si>
    <t>Drainage</t>
  </si>
  <si>
    <t>There is a risk that construction works cause a sewer collapse due to existing defects in the sewer network.</t>
  </si>
  <si>
    <t>Close liaison with Irish water regarding the location of existing sewer.</t>
  </si>
  <si>
    <t>7.19</t>
  </si>
  <si>
    <t>There is a risk that construction works could result in basement flooding.</t>
  </si>
  <si>
    <t>DESIGNER</t>
  </si>
  <si>
    <t>Complexity of drainage works</t>
  </si>
  <si>
    <t>Consents / Planning</t>
  </si>
  <si>
    <t>Delayed approval from Drainage Department. Delay to programme and associated costs.</t>
  </si>
  <si>
    <t>Earthworks</t>
  </si>
  <si>
    <t xml:space="preserve">Unforeseen archaeological find. Delay to programme and associated costs. </t>
  </si>
  <si>
    <t xml:space="preserve">Contaminated material will be encountered while undertaking excavation works. Depending on degree of contamination, disposal may incur significant cost. </t>
  </si>
  <si>
    <t xml:space="preserve">Contaminated Ground - Cost escalation and delays. </t>
  </si>
  <si>
    <t>7.18</t>
  </si>
  <si>
    <t>construction</t>
  </si>
  <si>
    <t>Contractor may fail to adequately protect existing trees</t>
  </si>
  <si>
    <t>contractor to outline plans for tree protection.</t>
  </si>
  <si>
    <t xml:space="preserve">Fuel oil spill during re fuelling of equipment. Contamination of ground/ contamination of surface water drains. </t>
  </si>
  <si>
    <t xml:space="preserve">Dust / Airborne Material. Potential Impact -  Internal &amp; External Stakeholders including Local Residents. </t>
  </si>
  <si>
    <t>Review of method statements, monitoring.</t>
  </si>
  <si>
    <t>Mishandling of contaminated materials, Damage Environment, Pollution.</t>
  </si>
  <si>
    <t xml:space="preserve">Unforeseen Ground Conditions, Hard material / soft areas. Delay to programme and associated costs. </t>
  </si>
  <si>
    <t xml:space="preserve">Delay due to breach of environmental restrictions. Impact on Programme, Fines, Imprisonment. </t>
  </si>
  <si>
    <t>Land / Landowners</t>
  </si>
  <si>
    <t xml:space="preserve">Delay to works caused by XXX CC failure to make site available. Delay to programme and associated costs. </t>
  </si>
  <si>
    <t xml:space="preserve">Restricted access to the Site due to events, other XXX CC requirements. Delays and cost over-runs. </t>
  </si>
  <si>
    <t>Early notification of events and timely engagement with the contractor.</t>
  </si>
  <si>
    <t>Stakeholders</t>
  </si>
  <si>
    <t xml:space="preserve">Site Boundaries - Over run on to adjacent lands. Affect Adjacent utilities. </t>
  </si>
  <si>
    <t>4.10</t>
  </si>
  <si>
    <t>Planning / Approvals</t>
  </si>
  <si>
    <t xml:space="preserve">Planning Conditions- Actual or perceived failure to address planning conditions. </t>
  </si>
  <si>
    <t xml:space="preserve">Delay in issuing Road Opening Licences. </t>
  </si>
  <si>
    <t>XXX CC will ensure appropriate resource is in place and that response timelines are adhered to.</t>
  </si>
  <si>
    <t xml:space="preserve">Delayed approval from Roadworks Control Department. Delay to programme and associated costs. </t>
  </si>
  <si>
    <t>Proactive engagement between contractor, TM contractor and XXX CC. - prompting contractor for feedback, progress. Process for control to be established.</t>
  </si>
  <si>
    <t xml:space="preserve">Delayed approval from Road Maintenance Department. Delay to programme and associated costs. </t>
  </si>
  <si>
    <t xml:space="preserve">Planning Challenge - Legal challenge to scheme. </t>
  </si>
  <si>
    <t xml:space="preserve">Resistance from Consultative Forum. Delay to programme and associated costs. </t>
  </si>
  <si>
    <t>Delayed approval from Other Department. Delay to programme and associated costs.</t>
  </si>
  <si>
    <t>Delayed approval from Heritage Department. Delay to programme and associated costs.  Note - some lighting columns are protected under the consent.</t>
  </si>
  <si>
    <t>Currently tied in with the IR licence. Project can continue while issue is resolved</t>
  </si>
  <si>
    <t xml:space="preserve">Delayed approval from Parks Department. Delay to programme and associated costs. </t>
  </si>
  <si>
    <t>4.16</t>
  </si>
  <si>
    <t>Public Lighting</t>
  </si>
  <si>
    <t>Delays caused by Electricity Supply Board</t>
  </si>
  <si>
    <t>Early programming of new supply applications. Early engagement with contractor and robust programming.</t>
  </si>
  <si>
    <t xml:space="preserve">Delayed internal approval of materials from Public Lighting Department. Delay to programme and associated costs. </t>
  </si>
  <si>
    <t>Early programming of new supply applications. Early engagement with contractor and robust programming. Increased staffing in XXX CC.</t>
  </si>
  <si>
    <t>Staffing</t>
  </si>
  <si>
    <t xml:space="preserve">Staffing levels - appointed consultant. Inadequate resourcing by Consultant may impact planned schedule. </t>
  </si>
  <si>
    <t>Explore temp resource/absence management processes. Gap analysis to ensure that project team will be adequately resourced. Ongoing monitoring of contract admin workload and review of staffing levels.</t>
  </si>
  <si>
    <t xml:space="preserve">Staffing Levels - Dublin City Council and NTA. Lack of client resources could impact on progress. </t>
  </si>
  <si>
    <t>Traffic</t>
  </si>
  <si>
    <t xml:space="preserve">Contractor delays / disrupts city traffic / public transport. Disruption, public and political unrest. </t>
  </si>
  <si>
    <t xml:space="preserve">Traffic management Issues - Delay &amp; disruption; Changes to works requirements, delays to programme, significant cost escalation. </t>
  </si>
  <si>
    <t xml:space="preserve">Delayed approval from Traffic Department. Delay to programme and associated costs. </t>
  </si>
  <si>
    <t>Traffic Impact - Failure to make roadway available; need to take back traffic lanes; or other disruption to Contractor's activities.</t>
  </si>
  <si>
    <t>Explore use of charges etc to ensure contractor compliance.</t>
  </si>
  <si>
    <t>7.21</t>
  </si>
  <si>
    <t>Utilities</t>
  </si>
  <si>
    <t>There is a risk that fibre cables are damaged during construction works.</t>
  </si>
  <si>
    <t>Engagement with contractor regarding methodology for locating existing services..</t>
  </si>
  <si>
    <t xml:space="preserve">Under performance / availability of service providers to carryout functions required. Delay to programme and associated costs. </t>
  </si>
  <si>
    <t>Potential Damage to existing services during works. Delay to programme and associated costs.</t>
  </si>
  <si>
    <t>Engagement with contractor regarding methodology for locating existing services.</t>
  </si>
  <si>
    <t xml:space="preserve">Unforeseen utilities and services and other underground obstructions. Cost escalation and delays. </t>
  </si>
  <si>
    <t xml:space="preserve">Scope of Utility and Services works increases. May require additional design and construction. </t>
  </si>
  <si>
    <t xml:space="preserve">Delayed approval from Water Department/Irish Water. </t>
  </si>
  <si>
    <t>Terms to be agreed with IW and locked into contract through the project term.
Identify key IW stakeholders and engagement.</t>
  </si>
  <si>
    <t xml:space="preserve">Utility Providers - Non attendance to site/Non Support of the works. </t>
  </si>
  <si>
    <t>Highways Improvement for Urban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</si>
</sst>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&quot;£&quot;#,##0"/>
    <numFmt numFmtId="166" formatCode="_-[$£-809]* #,##0.00_-;\-[$£-809]* #,##0.00_-;_-[$£-809]* &quot;-&quot;??_-;_-@_-"/>
    <numFmt numFmtId="167" formatCode="_-[$€-2]\ * #,##0_-;\-[$€-2]\ * #,##0_-;_-[$€-2]\ * &quot;-&quot;_-;_-@_-"/>
    <numFmt numFmtId="168" formatCode="_-[$€-2]\ * #,##0.00_-;\-[$€-2]\ * #,##0.00_-;_-[$€-2]\ 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0"/>
      <name val="Arial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  <xf numFmtId="43" fontId="55" fillId="0" borderId="0" applyFont="0" applyFill="0" applyBorder="0" applyAlignment="0" applyProtection="0"/>
  </cellStyleXfs>
  <cellXfs count="248"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1" applyFont="1"/>
    <xf numFmtId="0" fontId="10" fillId="0" borderId="0" xfId="1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>
      <alignment horizontal="center" vertical="top" wrapText="1"/>
    </xf>
    <xf numFmtId="165" fontId="12" fillId="9" borderId="7" xfId="1" applyNumberFormat="1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>
      <alignment horizontal="center" vertical="top" wrapText="1"/>
    </xf>
    <xf numFmtId="0" fontId="13" fillId="9" borderId="1" xfId="1" applyFont="1" applyFill="1" applyBorder="1" applyAlignment="1">
      <alignment horizontal="center" vertical="top" wrapText="1"/>
    </xf>
    <xf numFmtId="0" fontId="20" fillId="0" borderId="0" xfId="0" applyFont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Border="1"/>
    <xf numFmtId="0" fontId="14" fillId="0" borderId="29" xfId="9" applyFont="1" applyBorder="1"/>
    <xf numFmtId="0" fontId="9" fillId="0" borderId="0" xfId="9" applyFont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Border="1"/>
    <xf numFmtId="0" fontId="14" fillId="0" borderId="17" xfId="9" applyFont="1" applyBorder="1" applyAlignment="1">
      <alignment horizontal="center" vertical="center" wrapText="1"/>
    </xf>
    <xf numFmtId="0" fontId="14" fillId="0" borderId="18" xfId="9" applyFont="1" applyBorder="1" applyAlignment="1">
      <alignment horizontal="center" vertical="center" wrapText="1"/>
    </xf>
    <xf numFmtId="0" fontId="14" fillId="0" borderId="33" xfId="9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165" fontId="25" fillId="0" borderId="0" xfId="9" applyNumberFormat="1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Border="1" applyAlignment="1">
      <alignment horizontal="left" vertical="top"/>
    </xf>
    <xf numFmtId="0" fontId="10" fillId="0" borderId="0" xfId="9" applyFont="1"/>
    <xf numFmtId="0" fontId="14" fillId="0" borderId="0" xfId="9" applyFont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Border="1"/>
    <xf numFmtId="0" fontId="14" fillId="0" borderId="27" xfId="9" applyFont="1" applyBorder="1"/>
    <xf numFmtId="0" fontId="14" fillId="0" borderId="28" xfId="9" applyFont="1" applyBorder="1"/>
    <xf numFmtId="0" fontId="35" fillId="0" borderId="19" xfId="9" applyFont="1" applyBorder="1" applyAlignment="1">
      <alignment horizontal="center" vertical="center"/>
    </xf>
    <xf numFmtId="0" fontId="35" fillId="0" borderId="20" xfId="9" applyFont="1" applyBorder="1" applyAlignment="1">
      <alignment horizontal="center" vertical="center"/>
    </xf>
    <xf numFmtId="0" fontId="35" fillId="0" borderId="35" xfId="9" applyFont="1" applyBorder="1" applyAlignment="1">
      <alignment horizontal="center" vertical="center"/>
    </xf>
    <xf numFmtId="0" fontId="35" fillId="0" borderId="0" xfId="9" applyFont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/>
    <xf numFmtId="0" fontId="14" fillId="0" borderId="21" xfId="9" applyFont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37" fillId="4" borderId="0" xfId="9" applyFont="1" applyFill="1" applyAlignment="1">
      <alignment horizontal="center" vertical="center" wrapText="1"/>
    </xf>
    <xf numFmtId="0" fontId="37" fillId="3" borderId="0" xfId="9" applyFont="1" applyFill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Alignment="1">
      <alignment horizontal="center" vertical="center" wrapText="1"/>
    </xf>
    <xf numFmtId="165" fontId="25" fillId="0" borderId="0" xfId="9" applyNumberFormat="1" applyFont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Border="1" applyAlignment="1">
      <alignment horizontal="center" vertical="center"/>
    </xf>
    <xf numFmtId="0" fontId="37" fillId="5" borderId="0" xfId="9" applyFont="1" applyFill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7" fillId="4" borderId="16" xfId="9" applyFont="1" applyFill="1" applyBorder="1" applyAlignment="1">
      <alignment horizontal="center" vertical="center" wrapText="1"/>
    </xf>
    <xf numFmtId="166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25" fillId="0" borderId="39" xfId="9" applyFont="1" applyBorder="1" applyAlignment="1">
      <alignment horizontal="center" vertical="center" wrapText="1"/>
    </xf>
    <xf numFmtId="0" fontId="25" fillId="0" borderId="40" xfId="9" applyFont="1" applyBorder="1" applyAlignment="1">
      <alignment horizontal="center" vertical="center" wrapText="1"/>
    </xf>
    <xf numFmtId="0" fontId="25" fillId="0" borderId="41" xfId="9" applyFont="1" applyBorder="1" applyAlignment="1">
      <alignment horizontal="center" vertical="center" wrapText="1"/>
    </xf>
    <xf numFmtId="0" fontId="40" fillId="0" borderId="0" xfId="9" applyFont="1" applyAlignment="1">
      <alignment horizontal="left" vertical="top" wrapText="1" indent="1"/>
    </xf>
    <xf numFmtId="0" fontId="41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 textRotation="90" wrapText="1"/>
    </xf>
    <xf numFmtId="0" fontId="25" fillId="0" borderId="0" xfId="9" applyFont="1" applyAlignment="1">
      <alignment horizontal="center" vertical="center" wrapText="1"/>
    </xf>
    <xf numFmtId="0" fontId="39" fillId="2" borderId="0" xfId="9" applyFont="1" applyFill="1" applyAlignment="1">
      <alignment horizontal="left" vertical="top" wrapText="1" indent="1"/>
    </xf>
    <xf numFmtId="0" fontId="40" fillId="2" borderId="0" xfId="9" applyFont="1" applyFill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3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7" fontId="10" fillId="0" borderId="1" xfId="0" applyNumberFormat="1" applyFont="1" applyBorder="1" applyAlignment="1">
      <alignment horizontal="right" vertical="center"/>
    </xf>
    <xf numFmtId="168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top" wrapText="1"/>
    </xf>
    <xf numFmtId="168" fontId="10" fillId="0" borderId="0" xfId="1" applyNumberFormat="1" applyFont="1"/>
    <xf numFmtId="168" fontId="12" fillId="9" borderId="5" xfId="1" applyNumberFormat="1" applyFont="1" applyFill="1" applyBorder="1" applyAlignment="1">
      <alignment horizontal="center" vertical="top" wrapText="1"/>
    </xf>
    <xf numFmtId="168" fontId="13" fillId="8" borderId="1" xfId="1" applyNumberFormat="1" applyFont="1" applyFill="1" applyBorder="1" applyAlignment="1">
      <alignment horizontal="center" vertical="top" wrapText="1"/>
    </xf>
    <xf numFmtId="168" fontId="19" fillId="9" borderId="1" xfId="1" applyNumberFormat="1" applyFont="1" applyFill="1" applyBorder="1" applyAlignment="1">
      <alignment horizontal="center" vertical="top" wrapText="1"/>
    </xf>
    <xf numFmtId="168" fontId="12" fillId="9" borderId="1" xfId="1" applyNumberFormat="1" applyFont="1" applyFill="1" applyBorder="1" applyAlignment="1">
      <alignment horizontal="center" vertical="top" wrapText="1"/>
    </xf>
    <xf numFmtId="168" fontId="19" fillId="8" borderId="1" xfId="1" applyNumberFormat="1" applyFont="1" applyFill="1" applyBorder="1" applyAlignment="1">
      <alignment horizontal="center" vertical="top" wrapText="1"/>
    </xf>
    <xf numFmtId="168" fontId="9" fillId="0" borderId="8" xfId="1" applyNumberFormat="1" applyFont="1" applyBorder="1" applyAlignment="1">
      <alignment horizontal="center" vertical="top" wrapText="1"/>
    </xf>
    <xf numFmtId="0" fontId="48" fillId="10" borderId="57" xfId="10" applyFont="1" applyFill="1" applyBorder="1"/>
    <xf numFmtId="0" fontId="49" fillId="0" borderId="0" xfId="10" applyFont="1"/>
    <xf numFmtId="0" fontId="50" fillId="0" borderId="0" xfId="1" applyFont="1"/>
    <xf numFmtId="168" fontId="50" fillId="0" borderId="0" xfId="1" applyNumberFormat="1" applyFont="1"/>
    <xf numFmtId="0" fontId="52" fillId="2" borderId="0" xfId="10" applyFont="1" applyFill="1" applyAlignment="1">
      <alignment vertical="center" wrapText="1"/>
    </xf>
    <xf numFmtId="0" fontId="51" fillId="0" borderId="0" xfId="10" applyFont="1" applyAlignment="1">
      <alignment vertical="center"/>
    </xf>
    <xf numFmtId="168" fontId="50" fillId="0" borderId="0" xfId="1" applyNumberFormat="1" applyFont="1" applyAlignment="1">
      <alignment vertical="center"/>
    </xf>
    <xf numFmtId="0" fontId="50" fillId="0" borderId="0" xfId="0" applyFont="1" applyAlignment="1">
      <alignment vertical="center" wrapText="1"/>
    </xf>
    <xf numFmtId="0" fontId="50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5" fontId="10" fillId="0" borderId="8" xfId="14" applyNumberFormat="1" applyFont="1" applyBorder="1" applyAlignment="1">
      <alignment horizontal="left" vertical="center" wrapText="1"/>
    </xf>
    <xf numFmtId="14" fontId="10" fillId="0" borderId="8" xfId="14" applyNumberFormat="1" applyFont="1" applyBorder="1" applyAlignment="1">
      <alignment horizontal="center" vertical="top" wrapText="1"/>
    </xf>
    <xf numFmtId="168" fontId="9" fillId="0" borderId="58" xfId="1" applyNumberFormat="1" applyFont="1" applyBorder="1" applyAlignment="1">
      <alignment horizontal="center" vertical="top" wrapText="1"/>
    </xf>
    <xf numFmtId="168" fontId="10" fillId="0" borderId="56" xfId="1" applyNumberFormat="1" applyFont="1" applyBorder="1"/>
    <xf numFmtId="168" fontId="9" fillId="0" borderId="54" xfId="1" applyNumberFormat="1" applyFont="1" applyBorder="1" applyAlignment="1">
      <alignment horizontal="right"/>
    </xf>
    <xf numFmtId="168" fontId="10" fillId="0" borderId="54" xfId="1" applyNumberFormat="1" applyFont="1" applyBorder="1"/>
    <xf numFmtId="168" fontId="10" fillId="0" borderId="55" xfId="1" applyNumberFormat="1" applyFont="1" applyBorder="1"/>
    <xf numFmtId="168" fontId="10" fillId="0" borderId="51" xfId="1" applyNumberFormat="1" applyFont="1" applyBorder="1"/>
    <xf numFmtId="168" fontId="9" fillId="0" borderId="52" xfId="1" applyNumberFormat="1" applyFont="1" applyBorder="1" applyAlignment="1">
      <alignment horizontal="right"/>
    </xf>
    <xf numFmtId="168" fontId="10" fillId="0" borderId="52" xfId="1" applyNumberFormat="1" applyFont="1" applyBorder="1"/>
    <xf numFmtId="168" fontId="10" fillId="0" borderId="53" xfId="1" applyNumberFormat="1" applyFont="1" applyBorder="1"/>
    <xf numFmtId="43" fontId="50" fillId="0" borderId="0" xfId="15" applyFont="1" applyBorder="1" applyAlignment="1">
      <alignment vertical="center" wrapText="1"/>
    </xf>
    <xf numFmtId="0" fontId="56" fillId="0" borderId="0" xfId="0" applyFont="1" applyAlignment="1">
      <alignment vertical="top" wrapTex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wrapText="1"/>
    </xf>
    <xf numFmtId="0" fontId="57" fillId="0" borderId="0" xfId="0" applyFont="1" applyAlignment="1">
      <alignment vertical="top" wrapText="1"/>
    </xf>
    <xf numFmtId="0" fontId="58" fillId="11" borderId="59" xfId="14" applyFont="1" applyFill="1" applyBorder="1" applyAlignment="1">
      <alignment vertical="center"/>
    </xf>
    <xf numFmtId="0" fontId="10" fillId="11" borderId="60" xfId="1" applyFont="1" applyFill="1" applyBorder="1"/>
    <xf numFmtId="168" fontId="10" fillId="11" borderId="60" xfId="1" applyNumberFormat="1" applyFont="1" applyFill="1" applyBorder="1"/>
    <xf numFmtId="168" fontId="10" fillId="11" borderId="61" xfId="1" applyNumberFormat="1" applyFont="1" applyFill="1" applyBorder="1"/>
    <xf numFmtId="0" fontId="59" fillId="11" borderId="60" xfId="14" applyFont="1" applyFill="1" applyBorder="1" applyAlignment="1">
      <alignment vertical="center"/>
    </xf>
    <xf numFmtId="0" fontId="58" fillId="11" borderId="60" xfId="14" applyFont="1" applyFill="1" applyBorder="1" applyAlignment="1">
      <alignment vertical="center"/>
    </xf>
    <xf numFmtId="0" fontId="59" fillId="11" borderId="61" xfId="14" applyFont="1" applyFill="1" applyBorder="1" applyAlignment="1">
      <alignment vertical="center"/>
    </xf>
    <xf numFmtId="168" fontId="50" fillId="0" borderId="0" xfId="14" applyNumberFormat="1" applyFont="1" applyAlignment="1">
      <alignment vertical="center"/>
    </xf>
    <xf numFmtId="168" fontId="59" fillId="11" borderId="59" xfId="14" applyNumberFormat="1" applyFont="1" applyFill="1" applyBorder="1" applyAlignment="1">
      <alignment vertical="center"/>
    </xf>
    <xf numFmtId="168" fontId="10" fillId="11" borderId="60" xfId="14" applyNumberFormat="1" applyFont="1" applyFill="1" applyBorder="1"/>
    <xf numFmtId="0" fontId="10" fillId="11" borderId="61" xfId="0" applyFont="1" applyFill="1" applyBorder="1" applyAlignment="1">
      <alignment horizontal="center" vertical="top" wrapText="1"/>
    </xf>
    <xf numFmtId="0" fontId="10" fillId="0" borderId="0" xfId="14" applyFont="1"/>
    <xf numFmtId="14" fontId="10" fillId="0" borderId="8" xfId="14" applyNumberFormat="1" applyFont="1" applyBorder="1" applyAlignment="1">
      <alignment horizontal="center" vertical="center" wrapText="1"/>
    </xf>
    <xf numFmtId="0" fontId="9" fillId="0" borderId="8" xfId="14" applyFont="1" applyBorder="1" applyAlignment="1" applyProtection="1">
      <alignment horizontal="center" vertical="top" wrapText="1"/>
      <protection locked="0"/>
    </xf>
    <xf numFmtId="0" fontId="9" fillId="0" borderId="8" xfId="14" applyFont="1" applyBorder="1" applyAlignment="1">
      <alignment horizontal="center" vertical="top" wrapText="1"/>
    </xf>
    <xf numFmtId="168" fontId="9" fillId="0" borderId="8" xfId="14" applyNumberFormat="1" applyFont="1" applyBorder="1" applyAlignment="1">
      <alignment horizontal="center" vertical="top" wrapText="1"/>
    </xf>
    <xf numFmtId="0" fontId="10" fillId="12" borderId="8" xfId="14" applyFont="1" applyFill="1" applyBorder="1" applyAlignment="1">
      <alignment horizontal="center" vertical="center" wrapText="1"/>
    </xf>
    <xf numFmtId="14" fontId="10" fillId="12" borderId="8" xfId="14" applyNumberFormat="1" applyFont="1" applyFill="1" applyBorder="1" applyAlignment="1">
      <alignment horizontal="center" vertical="center" wrapText="1"/>
    </xf>
    <xf numFmtId="0" fontId="10" fillId="12" borderId="13" xfId="14" applyFont="1" applyFill="1" applyBorder="1" applyAlignment="1">
      <alignment horizontal="center" vertical="center" wrapText="1"/>
    </xf>
    <xf numFmtId="0" fontId="10" fillId="12" borderId="8" xfId="14" applyFont="1" applyFill="1" applyBorder="1" applyAlignment="1">
      <alignment horizontal="center" vertical="center"/>
    </xf>
    <xf numFmtId="0" fontId="10" fillId="12" borderId="8" xfId="14" applyFont="1" applyFill="1" applyBorder="1" applyAlignment="1" applyProtection="1">
      <alignment horizontal="left" vertical="center" wrapText="1"/>
      <protection locked="0"/>
    </xf>
    <xf numFmtId="165" fontId="10" fillId="12" borderId="8" xfId="14" applyNumberFormat="1" applyFont="1" applyFill="1" applyBorder="1" applyAlignment="1">
      <alignment horizontal="left" vertical="center" wrapText="1"/>
    </xf>
    <xf numFmtId="0" fontId="10" fillId="0" borderId="8" xfId="14" quotePrefix="1" applyFont="1" applyBorder="1" applyAlignment="1">
      <alignment horizontal="center" vertical="center" wrapText="1"/>
    </xf>
    <xf numFmtId="0" fontId="9" fillId="0" borderId="30" xfId="9" applyFont="1" applyBorder="1" applyAlignment="1">
      <alignment horizontal="center" vertical="center" wrapText="1"/>
    </xf>
    <xf numFmtId="0" fontId="9" fillId="0" borderId="31" xfId="9" applyFont="1" applyBorder="1" applyAlignment="1">
      <alignment horizontal="center" vertical="center" wrapText="1"/>
    </xf>
    <xf numFmtId="0" fontId="9" fillId="0" borderId="32" xfId="9" applyFont="1" applyBorder="1" applyAlignment="1">
      <alignment horizontal="center" vertical="center" wrapText="1"/>
    </xf>
    <xf numFmtId="0" fontId="9" fillId="0" borderId="36" xfId="9" applyFont="1" applyBorder="1" applyAlignment="1">
      <alignment horizontal="center" vertical="center" textRotation="90" wrapText="1"/>
    </xf>
    <xf numFmtId="0" fontId="9" fillId="0" borderId="37" xfId="9" applyFont="1" applyBorder="1" applyAlignment="1">
      <alignment horizontal="center" vertical="center" textRotation="90" wrapText="1"/>
    </xf>
    <xf numFmtId="0" fontId="9" fillId="0" borderId="38" xfId="9" applyFont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0" fillId="0" borderId="0" xfId="9" applyFont="1" applyAlignment="1">
      <alignment vertical="center" wrapText="1"/>
    </xf>
    <xf numFmtId="0" fontId="14" fillId="0" borderId="0" xfId="0" applyFont="1" applyAlignment="1">
      <alignment wrapText="1"/>
    </xf>
    <xf numFmtId="0" fontId="48" fillId="0" borderId="0" xfId="10" applyFont="1" applyAlignment="1">
      <alignment vertical="center" wrapText="1"/>
    </xf>
    <xf numFmtId="0" fontId="49" fillId="0" borderId="0" xfId="10" applyFont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54" fillId="0" borderId="0" xfId="0" applyFont="1" applyAlignment="1">
      <alignment vertical="center" wrapText="1"/>
    </xf>
    <xf numFmtId="168" fontId="13" fillId="8" borderId="2" xfId="1" applyNumberFormat="1" applyFont="1" applyFill="1" applyBorder="1" applyAlignment="1">
      <alignment horizontal="center" vertical="center"/>
    </xf>
    <xf numFmtId="168" fontId="14" fillId="8" borderId="6" xfId="0" applyNumberFormat="1" applyFont="1" applyFill="1" applyBorder="1" applyAlignment="1">
      <alignment horizontal="center" vertical="center"/>
    </xf>
    <xf numFmtId="168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>
      <alignment horizontal="center" vertical="top" wrapText="1"/>
    </xf>
    <xf numFmtId="0" fontId="12" fillId="9" borderId="10" xfId="1" applyFont="1" applyFill="1" applyBorder="1" applyAlignment="1">
      <alignment horizontal="center" vertical="top" wrapText="1"/>
    </xf>
    <xf numFmtId="0" fontId="12" fillId="9" borderId="11" xfId="1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8" fontId="10" fillId="10" borderId="0" xfId="0" applyNumberFormat="1" applyFont="1" applyFill="1" applyAlignment="1">
      <alignment horizontal="center" vertical="center" wrapText="1"/>
    </xf>
    <xf numFmtId="168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</cellXfs>
  <cellStyles count="16">
    <cellStyle name="%" xfId="6"/>
    <cellStyle name="% 2 2 2" xfId="7"/>
    <cellStyle name="Comma" xfId="15" builtinId="3"/>
    <cellStyle name="Currency 2" xfId="11"/>
    <cellStyle name="Hyperlink" xfId="8" builtinId="8"/>
    <cellStyle name="Hyperlink 2" xfId="13"/>
    <cellStyle name="Normal" xfId="0" builtinId="0"/>
    <cellStyle name="Normal 2" xfId="1"/>
    <cellStyle name="Normal 2 2" xfId="14"/>
    <cellStyle name="Normal 3" xfId="2"/>
    <cellStyle name="Normal 3 2" xfId="9"/>
    <cellStyle name="Normal 4" xfId="4"/>
    <cellStyle name="Normal 5" xfId="5"/>
    <cellStyle name="Normal 6" xfId="10"/>
    <cellStyle name="Percent 2" xfId="3"/>
    <cellStyle name="Percent 3" xfId="12"/>
  </cellStyles>
  <dxfs count="18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-cf-fp1\Projects\Users\ollie.fallon\Desktop\CKBS%20-%20Band%203%20Worked%20Examples_221004\Phase%204%20-%20Statutory%20Process\PH4%20013_B23_QRA_CMG-QRA-Part-1_V1%20-%20Worked%20Example%20R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lie.fallon/Desktop/CMG%20-%20Presentation/CKBS%20-%20Band%203%20Worked%20Examples_221004/Phase%203%20-%20Preliminary%20Design/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>
        <row r="19">
          <cell r="L19">
            <v>5</v>
          </cell>
          <cell r="M19" t="str">
            <v>VH</v>
          </cell>
          <cell r="N19">
            <v>0.9</v>
          </cell>
          <cell r="O19">
            <v>1884151.6300000001</v>
          </cell>
          <cell r="P19">
            <v>0.05</v>
          </cell>
          <cell r="Q19">
            <v>2826227.4450000003</v>
          </cell>
          <cell r="R19">
            <v>7.4999999999999997E-2</v>
          </cell>
          <cell r="S19">
            <v>3768303.2600000002</v>
          </cell>
        </row>
        <row r="20">
          <cell r="L20">
            <v>4</v>
          </cell>
          <cell r="M20" t="str">
            <v>H</v>
          </cell>
          <cell r="N20">
            <v>0.65500000000000003</v>
          </cell>
          <cell r="O20">
            <v>1130490.9780000001</v>
          </cell>
          <cell r="P20">
            <v>0.03</v>
          </cell>
          <cell r="Q20">
            <v>1507321.304</v>
          </cell>
          <cell r="R20">
            <v>0.04</v>
          </cell>
          <cell r="S20">
            <v>1884151.6300000001</v>
          </cell>
        </row>
        <row r="21">
          <cell r="L21">
            <v>3</v>
          </cell>
          <cell r="M21" t="str">
            <v>M</v>
          </cell>
          <cell r="N21">
            <v>0.35499999999999998</v>
          </cell>
          <cell r="O21">
            <v>376830.326</v>
          </cell>
          <cell r="P21">
            <v>0.01</v>
          </cell>
          <cell r="Q21">
            <v>753660.652</v>
          </cell>
          <cell r="R21">
            <v>0.02</v>
          </cell>
          <cell r="S21">
            <v>1130490.9780000001</v>
          </cell>
        </row>
        <row r="22">
          <cell r="L22">
            <v>2</v>
          </cell>
          <cell r="M22" t="str">
            <v>L</v>
          </cell>
          <cell r="N22">
            <v>0.13</v>
          </cell>
          <cell r="O22">
            <v>188415.163</v>
          </cell>
          <cell r="P22">
            <v>5.0000000000000001E-3</v>
          </cell>
          <cell r="Q22">
            <v>282622.74450000003</v>
          </cell>
          <cell r="R22">
            <v>7.4999999999999997E-3</v>
          </cell>
          <cell r="S22">
            <v>376830.326</v>
          </cell>
        </row>
        <row r="23">
          <cell r="L23">
            <v>1</v>
          </cell>
          <cell r="M23" t="str">
            <v>VL</v>
          </cell>
          <cell r="N23">
            <v>2.5000000000000001E-2</v>
          </cell>
          <cell r="O23">
            <v>37683.032600000006</v>
          </cell>
          <cell r="P23">
            <v>1E-3</v>
          </cell>
          <cell r="Q23">
            <v>113049.0978</v>
          </cell>
          <cell r="R23">
            <v>3.0000000000000001E-3</v>
          </cell>
          <cell r="S23">
            <v>188415.163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6"/>
  <sheetViews>
    <sheetView view="pageBreakPreview" topLeftCell="A4" zoomScaleNormal="70" zoomScaleSheetLayoutView="100" workbookViewId="0">
      <selection activeCell="L10" sqref="L10"/>
    </sheetView>
  </sheetViews>
  <sheetFormatPr defaultColWidth="9.28515625" defaultRowHeight="12.75" x14ac:dyDescent="0.2"/>
  <cols>
    <col min="1" max="11" width="13.7109375" style="44" customWidth="1"/>
    <col min="12" max="12" width="19.7109375" style="44" customWidth="1"/>
    <col min="13" max="14" width="14.7109375" style="44" customWidth="1"/>
    <col min="15" max="15" width="15.42578125" style="44" bestFit="1" customWidth="1"/>
    <col min="16" max="16" width="14.7109375" style="44" customWidth="1"/>
    <col min="17" max="17" width="15.42578125" style="44" bestFit="1" customWidth="1"/>
    <col min="18" max="18" width="14.7109375" style="44" customWidth="1"/>
    <col min="19" max="19" width="16.42578125" style="44" bestFit="1" customWidth="1"/>
    <col min="20" max="20" width="14.7109375" style="44" customWidth="1"/>
    <col min="21" max="21" width="16.140625" style="44" bestFit="1" customWidth="1"/>
    <col min="22" max="22" width="13.7109375" style="44" customWidth="1"/>
    <col min="23" max="16384" width="9.28515625" style="44"/>
  </cols>
  <sheetData>
    <row r="2" spans="1:29" ht="15.75" customHeight="1" x14ac:dyDescent="0.25">
      <c r="A2" s="60" t="s">
        <v>53</v>
      </c>
    </row>
    <row r="3" spans="1:29" ht="15.6" customHeight="1" x14ac:dyDescent="0.2"/>
    <row r="4" spans="1:29" ht="15.75" customHeight="1" x14ac:dyDescent="0.2">
      <c r="A4" s="61" t="s">
        <v>39</v>
      </c>
    </row>
    <row r="5" spans="1:29" ht="15.75" customHeight="1" x14ac:dyDescent="0.2">
      <c r="A5" s="61" t="s">
        <v>141</v>
      </c>
    </row>
    <row r="6" spans="1:29" ht="15.75" customHeight="1" x14ac:dyDescent="0.2">
      <c r="A6" s="61" t="s">
        <v>142</v>
      </c>
    </row>
    <row r="7" spans="1:29" ht="15.75" customHeight="1" x14ac:dyDescent="0.2">
      <c r="A7" s="61" t="s">
        <v>143</v>
      </c>
    </row>
    <row r="8" spans="1:29" ht="15.75" customHeight="1" x14ac:dyDescent="0.2">
      <c r="A8" s="62"/>
    </row>
    <row r="9" spans="1:29" ht="15.75" customHeight="1" x14ac:dyDescent="0.2">
      <c r="A9" s="61" t="s">
        <v>40</v>
      </c>
    </row>
    <row r="10" spans="1:29" ht="15.75" customHeight="1" x14ac:dyDescent="0.2"/>
    <row r="11" spans="1:29" ht="15.75" customHeight="1" x14ac:dyDescent="0.25">
      <c r="A11" s="60" t="s">
        <v>54</v>
      </c>
    </row>
    <row r="12" spans="1:29" ht="15.75" customHeight="1" x14ac:dyDescent="0.2"/>
    <row r="13" spans="1:29" ht="15.75" customHeight="1" x14ac:dyDescent="0.2">
      <c r="A13" s="44" t="s">
        <v>144</v>
      </c>
    </row>
    <row r="14" spans="1:29" ht="15" customHeight="1" x14ac:dyDescent="0.2"/>
    <row r="15" spans="1:29" ht="15.75" customHeight="1" x14ac:dyDescent="0.2">
      <c r="A15" s="128" t="s">
        <v>107</v>
      </c>
      <c r="B15" s="64"/>
      <c r="C15" s="64"/>
      <c r="D15" s="65"/>
      <c r="E15" s="65"/>
      <c r="F15" s="65"/>
      <c r="G15" s="65"/>
      <c r="H15" s="65"/>
      <c r="I15" s="65"/>
      <c r="J15" s="65"/>
      <c r="K15" s="65"/>
      <c r="L15" s="128" t="s">
        <v>108</v>
      </c>
      <c r="M15" s="62"/>
      <c r="N15" s="62"/>
      <c r="O15" s="62"/>
      <c r="P15" s="62"/>
      <c r="Q15" s="62"/>
      <c r="R15" s="62"/>
      <c r="S15" s="62"/>
      <c r="T15" s="62"/>
      <c r="AC15" s="67"/>
    </row>
    <row r="16" spans="1:29" ht="15.75" customHeight="1" x14ac:dyDescent="0.2">
      <c r="A16" s="66"/>
      <c r="B16" s="64"/>
      <c r="C16" s="64"/>
      <c r="D16" s="65"/>
      <c r="E16" s="65"/>
      <c r="F16" s="65"/>
      <c r="G16" s="65"/>
      <c r="H16" s="65"/>
      <c r="I16" s="65"/>
      <c r="J16" s="65"/>
      <c r="K16" s="65"/>
      <c r="L16" s="68"/>
      <c r="M16" s="62"/>
      <c r="N16" s="62"/>
      <c r="O16" s="62"/>
      <c r="P16" s="62"/>
      <c r="Q16" s="62"/>
      <c r="R16" s="62"/>
      <c r="S16" s="62"/>
      <c r="T16" s="62"/>
    </row>
    <row r="17" spans="1:30" ht="33" customHeight="1" x14ac:dyDescent="0.2">
      <c r="A17" s="69" t="s">
        <v>69</v>
      </c>
      <c r="B17" s="208" t="s">
        <v>104</v>
      </c>
      <c r="C17" s="209"/>
      <c r="D17" s="70"/>
      <c r="E17" s="71"/>
      <c r="F17" s="199" t="s">
        <v>111</v>
      </c>
      <c r="G17" s="200"/>
      <c r="H17" s="200"/>
      <c r="I17" s="200"/>
      <c r="J17" s="201"/>
      <c r="K17" s="72"/>
      <c r="L17" s="211" t="s">
        <v>129</v>
      </c>
      <c r="M17" s="212"/>
      <c r="N17" s="212"/>
      <c r="O17" s="212"/>
      <c r="P17" s="212"/>
      <c r="Q17" s="212"/>
      <c r="R17" s="212"/>
      <c r="S17" s="212"/>
      <c r="T17" s="213"/>
    </row>
    <row r="18" spans="1:30" ht="42.75" x14ac:dyDescent="0.2">
      <c r="A18" s="73" t="s">
        <v>74</v>
      </c>
      <c r="B18" s="210"/>
      <c r="C18" s="210"/>
      <c r="D18" s="65"/>
      <c r="E18" s="74"/>
      <c r="F18" s="75" t="s">
        <v>66</v>
      </c>
      <c r="G18" s="76" t="s">
        <v>70</v>
      </c>
      <c r="H18" s="76" t="s">
        <v>71</v>
      </c>
      <c r="I18" s="76" t="s">
        <v>72</v>
      </c>
      <c r="J18" s="77" t="s">
        <v>73</v>
      </c>
      <c r="K18" s="78"/>
      <c r="L18" s="130" t="s">
        <v>52</v>
      </c>
      <c r="M18" s="130" t="s">
        <v>112</v>
      </c>
      <c r="N18" s="131" t="s">
        <v>145</v>
      </c>
      <c r="O18" s="130" t="s">
        <v>13</v>
      </c>
      <c r="P18" s="129" t="s">
        <v>113</v>
      </c>
      <c r="Q18" s="130" t="s">
        <v>7</v>
      </c>
      <c r="R18" s="129" t="s">
        <v>124</v>
      </c>
      <c r="S18" s="130" t="s">
        <v>14</v>
      </c>
      <c r="T18" s="129" t="s">
        <v>125</v>
      </c>
      <c r="U18" s="79"/>
      <c r="V18" s="65"/>
    </row>
    <row r="19" spans="1:30" ht="33" customHeight="1" x14ac:dyDescent="0.2">
      <c r="A19" s="80" t="s">
        <v>79</v>
      </c>
      <c r="B19" s="210"/>
      <c r="C19" s="210"/>
      <c r="D19" s="65"/>
      <c r="E19" s="74"/>
      <c r="F19" s="75" t="s">
        <v>58</v>
      </c>
      <c r="G19" s="76" t="s">
        <v>75</v>
      </c>
      <c r="H19" s="76" t="s">
        <v>76</v>
      </c>
      <c r="I19" s="76" t="s">
        <v>77</v>
      </c>
      <c r="J19" s="77" t="s">
        <v>78</v>
      </c>
      <c r="K19" s="78"/>
      <c r="L19" s="81">
        <v>5</v>
      </c>
      <c r="M19" s="82" t="s">
        <v>11</v>
      </c>
      <c r="N19" s="83">
        <f>(80%+100%)/2</f>
        <v>0.9</v>
      </c>
      <c r="O19" s="132">
        <f>S20</f>
        <v>1884151.6300000001</v>
      </c>
      <c r="P19" s="84">
        <v>0.05</v>
      </c>
      <c r="Q19" s="132">
        <f t="shared" ref="Q19:Q22" si="0">(O19+S19)/2</f>
        <v>2826227.4450000003</v>
      </c>
      <c r="R19" s="84">
        <v>7.4999999999999997E-2</v>
      </c>
      <c r="S19" s="132">
        <f>L25*10%</f>
        <v>3768303.2600000002</v>
      </c>
      <c r="T19" s="84">
        <v>0.1</v>
      </c>
      <c r="U19" s="79"/>
      <c r="V19" s="65"/>
    </row>
    <row r="20" spans="1:30" ht="33" customHeight="1" x14ac:dyDescent="0.2">
      <c r="A20" s="85"/>
      <c r="B20" s="86"/>
      <c r="C20" s="87"/>
      <c r="D20" s="65"/>
      <c r="E20" s="74"/>
      <c r="F20" s="88" t="s">
        <v>80</v>
      </c>
      <c r="G20" s="89" t="s">
        <v>81</v>
      </c>
      <c r="H20" s="89" t="s">
        <v>82</v>
      </c>
      <c r="I20" s="89" t="s">
        <v>83</v>
      </c>
      <c r="J20" s="90" t="s">
        <v>84</v>
      </c>
      <c r="K20" s="78"/>
      <c r="L20" s="81">
        <v>4</v>
      </c>
      <c r="M20" s="82" t="s">
        <v>8</v>
      </c>
      <c r="N20" s="83">
        <f>(51%+80%)/2</f>
        <v>0.65500000000000003</v>
      </c>
      <c r="O20" s="132">
        <f>S21</f>
        <v>1130490.9780000001</v>
      </c>
      <c r="P20" s="84">
        <v>0.03</v>
      </c>
      <c r="Q20" s="132">
        <f t="shared" si="0"/>
        <v>1507321.304</v>
      </c>
      <c r="R20" s="84">
        <v>0.04</v>
      </c>
      <c r="S20" s="132">
        <f>L25*5%</f>
        <v>1884151.6300000001</v>
      </c>
      <c r="T20" s="84">
        <v>0.05</v>
      </c>
    </row>
    <row r="21" spans="1:30" ht="33" customHeight="1" x14ac:dyDescent="0.2">
      <c r="A21" s="91"/>
      <c r="B21" s="92"/>
      <c r="C21" s="92"/>
      <c r="D21" s="92"/>
      <c r="E21" s="93"/>
      <c r="F21" s="94" t="s">
        <v>99</v>
      </c>
      <c r="G21" s="95" t="s">
        <v>100</v>
      </c>
      <c r="H21" s="95" t="s">
        <v>101</v>
      </c>
      <c r="I21" s="95" t="s">
        <v>102</v>
      </c>
      <c r="J21" s="96" t="s">
        <v>103</v>
      </c>
      <c r="K21" s="97"/>
      <c r="L21" s="81">
        <v>3</v>
      </c>
      <c r="M21" s="98" t="s">
        <v>0</v>
      </c>
      <c r="N21" s="83">
        <f>(21%+50%)/2</f>
        <v>0.35499999999999998</v>
      </c>
      <c r="O21" s="132">
        <f>S22</f>
        <v>376830.326</v>
      </c>
      <c r="P21" s="84">
        <v>0.01</v>
      </c>
      <c r="Q21" s="132">
        <f t="shared" si="0"/>
        <v>753660.652</v>
      </c>
      <c r="R21" s="84">
        <v>0.02</v>
      </c>
      <c r="S21" s="132">
        <f>L25*3%</f>
        <v>1130490.9780000001</v>
      </c>
      <c r="T21" s="84">
        <v>0.03</v>
      </c>
      <c r="U21" s="99"/>
      <c r="V21" s="65"/>
      <c r="W21" s="65"/>
      <c r="X21" s="65"/>
    </row>
    <row r="22" spans="1:30" ht="33" customHeight="1" x14ac:dyDescent="0.2">
      <c r="A22" s="202" t="s">
        <v>98</v>
      </c>
      <c r="B22" s="100" t="s">
        <v>85</v>
      </c>
      <c r="C22" s="100" t="s">
        <v>86</v>
      </c>
      <c r="D22" s="100" t="s">
        <v>87</v>
      </c>
      <c r="E22" s="101" t="s">
        <v>103</v>
      </c>
      <c r="F22" s="102">
        <v>5</v>
      </c>
      <c r="G22" s="102">
        <v>10</v>
      </c>
      <c r="H22" s="103">
        <v>15</v>
      </c>
      <c r="I22" s="103">
        <v>20</v>
      </c>
      <c r="J22" s="104">
        <v>25</v>
      </c>
      <c r="K22" s="105"/>
      <c r="L22" s="81">
        <v>2</v>
      </c>
      <c r="M22" s="98" t="s">
        <v>9</v>
      </c>
      <c r="N22" s="83">
        <f>(6%+20%)/2</f>
        <v>0.13</v>
      </c>
      <c r="O22" s="132">
        <f>S23</f>
        <v>188415.163</v>
      </c>
      <c r="P22" s="84">
        <v>5.0000000000000001E-3</v>
      </c>
      <c r="Q22" s="132">
        <f t="shared" si="0"/>
        <v>282622.74450000003</v>
      </c>
      <c r="R22" s="84">
        <v>7.4999999999999997E-3</v>
      </c>
      <c r="S22" s="132">
        <f>L25*1%</f>
        <v>376830.326</v>
      </c>
      <c r="T22" s="84">
        <v>0.01</v>
      </c>
      <c r="U22" s="106"/>
      <c r="V22" s="107"/>
      <c r="W22" s="65"/>
      <c r="X22" s="65"/>
    </row>
    <row r="23" spans="1:30" ht="33" customHeight="1" x14ac:dyDescent="0.2">
      <c r="A23" s="203"/>
      <c r="B23" s="76" t="s">
        <v>88</v>
      </c>
      <c r="C23" s="76" t="s">
        <v>89</v>
      </c>
      <c r="D23" s="76" t="s">
        <v>61</v>
      </c>
      <c r="E23" s="108" t="s">
        <v>102</v>
      </c>
      <c r="F23" s="109">
        <v>4</v>
      </c>
      <c r="G23" s="102">
        <v>8</v>
      </c>
      <c r="H23" s="102">
        <v>12</v>
      </c>
      <c r="I23" s="103">
        <v>16</v>
      </c>
      <c r="J23" s="104">
        <v>20</v>
      </c>
      <c r="K23" s="105"/>
      <c r="L23" s="81">
        <v>1</v>
      </c>
      <c r="M23" s="110" t="s">
        <v>10</v>
      </c>
      <c r="N23" s="83">
        <f>(0%+5%)/2</f>
        <v>2.5000000000000001E-2</v>
      </c>
      <c r="O23" s="132">
        <f>L25*0.1%</f>
        <v>37683.032600000006</v>
      </c>
      <c r="P23" s="84">
        <v>1E-3</v>
      </c>
      <c r="Q23" s="132">
        <f>(O23+S23)/2</f>
        <v>113049.0978</v>
      </c>
      <c r="R23" s="84">
        <v>3.0000000000000001E-3</v>
      </c>
      <c r="S23" s="132">
        <f>L25*0.5%</f>
        <v>188415.163</v>
      </c>
      <c r="T23" s="84">
        <v>5.0000000000000001E-3</v>
      </c>
      <c r="U23" s="99"/>
      <c r="V23" s="65"/>
      <c r="W23" s="65"/>
      <c r="X23" s="65"/>
    </row>
    <row r="24" spans="1:30" ht="33" customHeight="1" x14ac:dyDescent="0.2">
      <c r="A24" s="203"/>
      <c r="B24" s="76" t="s">
        <v>90</v>
      </c>
      <c r="C24" s="76" t="s">
        <v>91</v>
      </c>
      <c r="D24" s="76" t="s">
        <v>60</v>
      </c>
      <c r="E24" s="108" t="s">
        <v>101</v>
      </c>
      <c r="F24" s="109">
        <v>3</v>
      </c>
      <c r="G24" s="102">
        <v>6</v>
      </c>
      <c r="H24" s="102">
        <v>9</v>
      </c>
      <c r="I24" s="102">
        <v>12</v>
      </c>
      <c r="J24" s="104">
        <v>15</v>
      </c>
      <c r="K24" s="105"/>
      <c r="V24" s="65"/>
      <c r="W24" s="65"/>
      <c r="X24" s="65"/>
    </row>
    <row r="25" spans="1:30" ht="33" customHeight="1" x14ac:dyDescent="0.2">
      <c r="A25" s="203"/>
      <c r="B25" s="76" t="s">
        <v>92</v>
      </c>
      <c r="C25" s="76" t="s">
        <v>93</v>
      </c>
      <c r="D25" s="76" t="s">
        <v>59</v>
      </c>
      <c r="E25" s="108" t="s">
        <v>100</v>
      </c>
      <c r="F25" s="109">
        <v>2</v>
      </c>
      <c r="G25" s="109">
        <v>4</v>
      </c>
      <c r="H25" s="102">
        <v>6</v>
      </c>
      <c r="I25" s="102">
        <v>8</v>
      </c>
      <c r="J25" s="111">
        <v>10</v>
      </c>
      <c r="K25" s="105"/>
      <c r="L25" s="133">
        <f>'Risk Register (RR)'!D10</f>
        <v>37683032.600000001</v>
      </c>
      <c r="M25" s="134" t="s">
        <v>147</v>
      </c>
      <c r="N25" s="134"/>
      <c r="O25" s="134"/>
      <c r="P25" s="134"/>
      <c r="Q25" s="134"/>
      <c r="R25" s="51"/>
      <c r="U25" s="112"/>
      <c r="V25" s="65"/>
      <c r="W25" s="65"/>
      <c r="X25" s="65"/>
    </row>
    <row r="26" spans="1:30" ht="33" customHeight="1" x14ac:dyDescent="0.2">
      <c r="A26" s="203"/>
      <c r="B26" s="76" t="s">
        <v>94</v>
      </c>
      <c r="C26" s="76" t="s">
        <v>95</v>
      </c>
      <c r="D26" s="76" t="s">
        <v>58</v>
      </c>
      <c r="E26" s="108" t="s">
        <v>99</v>
      </c>
      <c r="F26" s="113">
        <v>1</v>
      </c>
      <c r="G26" s="113">
        <v>2</v>
      </c>
      <c r="H26" s="113">
        <v>3</v>
      </c>
      <c r="I26" s="113">
        <v>4</v>
      </c>
      <c r="J26" s="114">
        <v>5</v>
      </c>
      <c r="K26" s="105"/>
      <c r="U26" s="99"/>
      <c r="V26" s="65"/>
      <c r="W26" s="65"/>
      <c r="X26" s="65"/>
    </row>
    <row r="27" spans="1:30" ht="33" customHeight="1" x14ac:dyDescent="0.2">
      <c r="A27" s="204"/>
      <c r="B27" s="115" t="s">
        <v>146</v>
      </c>
      <c r="C27" s="116" t="s">
        <v>20</v>
      </c>
      <c r="D27" s="116" t="s">
        <v>96</v>
      </c>
      <c r="E27" s="117" t="s">
        <v>52</v>
      </c>
      <c r="F27" s="205" t="s">
        <v>97</v>
      </c>
      <c r="G27" s="206"/>
      <c r="H27" s="206"/>
      <c r="I27" s="206"/>
      <c r="J27" s="207"/>
      <c r="K27" s="118"/>
      <c r="L27" s="86"/>
      <c r="M27" s="62"/>
      <c r="N27" s="62"/>
      <c r="O27" s="62"/>
      <c r="P27" s="62"/>
      <c r="Q27" s="62"/>
      <c r="R27" s="62"/>
      <c r="S27" s="62"/>
      <c r="T27" s="62"/>
      <c r="U27" s="119"/>
      <c r="V27" s="65"/>
      <c r="W27" s="65"/>
      <c r="X27" s="65"/>
    </row>
    <row r="28" spans="1:30" ht="33" customHeight="1" x14ac:dyDescent="0.2">
      <c r="A28" s="120"/>
      <c r="B28" s="121"/>
      <c r="C28" s="121"/>
      <c r="D28" s="121"/>
      <c r="E28" s="78"/>
      <c r="F28" s="122"/>
      <c r="G28" s="123"/>
      <c r="H28" s="123"/>
      <c r="I28" s="123"/>
      <c r="J28" s="123"/>
      <c r="K28" s="118"/>
      <c r="U28" s="119"/>
      <c r="V28" s="65"/>
      <c r="W28" s="65"/>
      <c r="X28" s="65"/>
    </row>
    <row r="29" spans="1:30" ht="33" customHeight="1" x14ac:dyDescent="0.2">
      <c r="A29" s="65"/>
      <c r="B29" s="65"/>
      <c r="C29" s="65"/>
      <c r="D29" s="65"/>
      <c r="E29" s="65"/>
      <c r="F29" s="63"/>
      <c r="G29" s="65"/>
      <c r="H29" s="65"/>
      <c r="I29" s="65"/>
      <c r="J29" s="65"/>
      <c r="K29" s="65"/>
      <c r="U29" s="99"/>
      <c r="V29" s="65"/>
      <c r="W29" s="65"/>
      <c r="X29" s="65"/>
    </row>
    <row r="30" spans="1:30" ht="33" customHeight="1" x14ac:dyDescent="0.2">
      <c r="A30" s="128" t="s">
        <v>109</v>
      </c>
      <c r="B30" s="65"/>
      <c r="C30" s="65"/>
      <c r="D30" s="65"/>
      <c r="E30" s="65"/>
      <c r="F30" s="63"/>
      <c r="G30" s="65"/>
      <c r="H30" s="65"/>
      <c r="I30" s="65"/>
      <c r="J30" s="65"/>
      <c r="K30" s="65"/>
      <c r="U30" s="119"/>
      <c r="V30" s="65"/>
      <c r="W30" s="65"/>
      <c r="X30" s="65"/>
    </row>
    <row r="31" spans="1:30" ht="33" customHeight="1" x14ac:dyDescent="0.2">
      <c r="A31" s="124" t="s">
        <v>114</v>
      </c>
      <c r="B31" s="214" t="s">
        <v>148</v>
      </c>
      <c r="C31" s="215"/>
      <c r="D31" s="215"/>
      <c r="E31" s="215"/>
      <c r="F31" s="215"/>
      <c r="G31" s="215"/>
      <c r="H31" s="215"/>
      <c r="I31" s="215"/>
      <c r="J31" s="215"/>
      <c r="K31" s="107"/>
      <c r="U31" s="125"/>
      <c r="V31" s="107"/>
      <c r="W31" s="107"/>
      <c r="X31" s="107"/>
      <c r="Y31" s="126"/>
      <c r="Z31" s="126"/>
      <c r="AA31" s="126"/>
      <c r="AB31" s="126"/>
      <c r="AC31" s="126"/>
      <c r="AD31" s="126"/>
    </row>
    <row r="32" spans="1:30" ht="33" customHeight="1" x14ac:dyDescent="0.2">
      <c r="A32" s="124" t="s">
        <v>115</v>
      </c>
      <c r="B32" s="214" t="s">
        <v>149</v>
      </c>
      <c r="C32" s="215"/>
      <c r="D32" s="215"/>
      <c r="E32" s="215"/>
      <c r="F32" s="215"/>
      <c r="G32" s="215"/>
      <c r="H32" s="215"/>
      <c r="I32" s="215"/>
      <c r="J32" s="215"/>
      <c r="K32" s="65"/>
      <c r="V32" s="65"/>
      <c r="W32" s="127"/>
      <c r="X32" s="65"/>
    </row>
    <row r="33" spans="1:22" ht="33" customHeight="1" x14ac:dyDescent="0.2">
      <c r="A33" s="124" t="s">
        <v>116</v>
      </c>
      <c r="B33" s="214" t="s">
        <v>150</v>
      </c>
      <c r="C33" s="215"/>
      <c r="D33" s="215"/>
      <c r="E33" s="215"/>
      <c r="F33" s="215"/>
      <c r="G33" s="215"/>
      <c r="H33" s="215"/>
      <c r="I33" s="215"/>
      <c r="J33" s="215"/>
      <c r="K33" s="65"/>
      <c r="V33" s="65"/>
    </row>
    <row r="34" spans="1:22" ht="33" customHeight="1" x14ac:dyDescent="0.2">
      <c r="A34" s="124" t="s">
        <v>117</v>
      </c>
      <c r="B34" s="214" t="s">
        <v>151</v>
      </c>
      <c r="C34" s="215"/>
      <c r="D34" s="215"/>
      <c r="E34" s="215"/>
      <c r="F34" s="215"/>
      <c r="G34" s="215"/>
      <c r="H34" s="215"/>
      <c r="I34" s="215"/>
      <c r="J34" s="215"/>
      <c r="K34" s="65"/>
      <c r="U34" s="99"/>
      <c r="V34" s="65"/>
    </row>
    <row r="35" spans="1:22" ht="33" customHeight="1" x14ac:dyDescent="0.2">
      <c r="A35" s="124" t="s">
        <v>118</v>
      </c>
      <c r="B35" s="214" t="s">
        <v>152</v>
      </c>
      <c r="C35" s="215"/>
      <c r="D35" s="215"/>
      <c r="E35" s="215"/>
      <c r="F35" s="215"/>
      <c r="G35" s="215"/>
      <c r="H35" s="215"/>
      <c r="I35" s="215"/>
      <c r="J35" s="215"/>
      <c r="K35" s="65"/>
      <c r="L35" s="86"/>
      <c r="M35" s="62"/>
      <c r="N35" s="62"/>
      <c r="O35" s="62"/>
      <c r="P35" s="62"/>
      <c r="Q35" s="62"/>
      <c r="R35" s="62"/>
      <c r="S35" s="62"/>
      <c r="T35" s="62"/>
    </row>
    <row r="36" spans="1:22" ht="33" customHeight="1" x14ac:dyDescent="0.2">
      <c r="A36" s="124" t="s">
        <v>119</v>
      </c>
      <c r="B36" s="214" t="s">
        <v>153</v>
      </c>
      <c r="C36" s="215"/>
      <c r="D36" s="215"/>
      <c r="E36" s="215"/>
      <c r="F36" s="215"/>
      <c r="G36" s="215"/>
      <c r="H36" s="215"/>
      <c r="I36" s="215"/>
      <c r="J36" s="215"/>
      <c r="K36" s="65"/>
    </row>
    <row r="37" spans="1:22" ht="33" customHeight="1" x14ac:dyDescent="0.2">
      <c r="B37" s="214" t="s">
        <v>154</v>
      </c>
      <c r="C37" s="215"/>
      <c r="D37" s="215"/>
      <c r="E37" s="215"/>
      <c r="F37" s="215"/>
      <c r="G37" s="215"/>
      <c r="H37" s="215"/>
      <c r="I37" s="215"/>
      <c r="J37" s="215"/>
    </row>
    <row r="38" spans="1:22" ht="33" customHeight="1" x14ac:dyDescent="0.2">
      <c r="B38" s="214" t="s">
        <v>155</v>
      </c>
      <c r="C38" s="215"/>
      <c r="D38" s="215"/>
      <c r="E38" s="215"/>
      <c r="F38" s="215"/>
      <c r="G38" s="215"/>
      <c r="H38" s="215"/>
      <c r="I38" s="215"/>
      <c r="J38" s="215"/>
    </row>
    <row r="39" spans="1:22" ht="33" customHeight="1" x14ac:dyDescent="0.2">
      <c r="A39" s="124" t="s">
        <v>120</v>
      </c>
      <c r="B39" s="214" t="s">
        <v>156</v>
      </c>
      <c r="C39" s="215"/>
      <c r="D39" s="215"/>
      <c r="E39" s="215"/>
      <c r="F39" s="215"/>
      <c r="G39" s="215"/>
      <c r="H39" s="215"/>
      <c r="I39" s="215"/>
      <c r="J39" s="215"/>
    </row>
    <row r="40" spans="1:22" ht="33" customHeight="1" x14ac:dyDescent="0.2">
      <c r="A40" s="124" t="s">
        <v>121</v>
      </c>
      <c r="B40" s="214" t="s">
        <v>157</v>
      </c>
      <c r="C40" s="215"/>
      <c r="D40" s="215"/>
      <c r="E40" s="215"/>
      <c r="F40" s="215"/>
      <c r="G40" s="215"/>
      <c r="H40" s="215"/>
      <c r="I40" s="215"/>
      <c r="J40" s="215"/>
    </row>
    <row r="41" spans="1:22" ht="33" customHeight="1" x14ac:dyDescent="0.2">
      <c r="A41" s="124" t="s">
        <v>122</v>
      </c>
      <c r="B41" s="214" t="s">
        <v>158</v>
      </c>
      <c r="C41" s="215"/>
      <c r="D41" s="215"/>
      <c r="E41" s="215"/>
      <c r="F41" s="215"/>
      <c r="G41" s="215"/>
      <c r="H41" s="215"/>
      <c r="I41" s="215"/>
      <c r="J41" s="215"/>
    </row>
    <row r="42" spans="1:22" ht="33" customHeight="1" x14ac:dyDescent="0.2">
      <c r="A42" s="124" t="s">
        <v>123</v>
      </c>
      <c r="B42" s="214" t="s">
        <v>159</v>
      </c>
      <c r="C42" s="215"/>
      <c r="D42" s="215"/>
      <c r="E42" s="215"/>
      <c r="F42" s="215"/>
      <c r="G42" s="215"/>
      <c r="H42" s="215"/>
      <c r="I42" s="215"/>
      <c r="J42" s="215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1"/>
    </customSheetView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2"/>
    </customSheetView>
  </customSheetViews>
  <mergeCells count="17"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F17:J17"/>
    <mergeCell ref="A22:A27"/>
    <mergeCell ref="F27:J27"/>
    <mergeCell ref="B17:C19"/>
    <mergeCell ref="L17:T17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Z79"/>
  <sheetViews>
    <sheetView tabSelected="1" zoomScale="85" zoomScaleNormal="85" zoomScaleSheetLayoutView="30" zoomScalePageLayoutView="30" workbookViewId="0">
      <selection sqref="A1:XFD1048576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5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38" customWidth="1"/>
    <col min="18" max="18" width="12.7109375" style="138" customWidth="1"/>
    <col min="19" max="20" width="20.7109375" style="138" customWidth="1"/>
    <col min="21" max="21" width="22.5703125" style="138" customWidth="1"/>
    <col min="22" max="22" width="15.7109375" style="3" customWidth="1"/>
    <col min="23" max="23" width="15.7109375" style="5" customWidth="1"/>
    <col min="24" max="24" width="44.7109375" style="2" customWidth="1"/>
    <col min="25" max="25" width="9.28515625" style="2" customWidth="1"/>
    <col min="26" max="26" width="9.28515625" style="172" customWidth="1"/>
    <col min="27" max="16384" width="9.28515625" style="2"/>
  </cols>
  <sheetData>
    <row r="1" spans="1:26" ht="20.100000000000001" customHeight="1" thickBot="1" x14ac:dyDescent="0.25">
      <c r="A1" s="7"/>
      <c r="B1" s="6"/>
    </row>
    <row r="2" spans="1:26" ht="20.100000000000001" customHeight="1" thickBot="1" x14ac:dyDescent="0.3">
      <c r="A2" s="38" t="s">
        <v>133</v>
      </c>
      <c r="B2" s="6"/>
      <c r="H2" s="145" t="s">
        <v>168</v>
      </c>
      <c r="I2" s="146"/>
      <c r="J2" s="146"/>
      <c r="K2" s="146"/>
      <c r="L2" s="146"/>
      <c r="M2" s="146"/>
      <c r="N2" s="147"/>
      <c r="O2" s="148"/>
      <c r="P2" s="148"/>
      <c r="Q2" s="148"/>
      <c r="R2" s="148"/>
      <c r="S2" s="148"/>
    </row>
    <row r="3" spans="1:26" ht="20.100000000000001" customHeight="1" thickBot="1" x14ac:dyDescent="0.25">
      <c r="A3" s="7"/>
      <c r="B3" s="6"/>
      <c r="H3" s="150" t="s">
        <v>167</v>
      </c>
      <c r="I3" s="149"/>
      <c r="J3" s="149"/>
      <c r="K3" s="216"/>
      <c r="L3" s="217"/>
      <c r="M3" s="217"/>
      <c r="N3" s="217"/>
      <c r="O3" s="217"/>
      <c r="P3" s="217"/>
      <c r="Q3" s="151"/>
      <c r="R3" s="151"/>
      <c r="S3" s="151"/>
    </row>
    <row r="4" spans="1:26" ht="20.100000000000001" customHeight="1" x14ac:dyDescent="0.2">
      <c r="A4" s="231" t="s">
        <v>130</v>
      </c>
      <c r="B4" s="232"/>
      <c r="C4" s="232"/>
      <c r="D4" s="239" t="s">
        <v>289</v>
      </c>
      <c r="E4" s="239"/>
      <c r="F4" s="240"/>
      <c r="H4" s="218" t="s">
        <v>170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26" ht="9" customHeight="1" x14ac:dyDescent="0.2">
      <c r="A5" s="39"/>
      <c r="B5" s="6"/>
      <c r="C5" s="40"/>
      <c r="D5" s="40"/>
      <c r="E5" s="40"/>
      <c r="F5" s="41"/>
      <c r="H5" s="152"/>
      <c r="I5" s="153"/>
      <c r="J5" s="154"/>
      <c r="K5" s="153"/>
      <c r="L5" s="153"/>
      <c r="M5" s="154"/>
      <c r="N5" s="153"/>
      <c r="O5" s="151"/>
      <c r="P5" s="151"/>
      <c r="Q5" s="151"/>
      <c r="R5" s="151"/>
      <c r="S5" s="151"/>
    </row>
    <row r="6" spans="1:26" ht="20.100000000000001" customHeight="1" x14ac:dyDescent="0.2">
      <c r="A6" s="233" t="s">
        <v>164</v>
      </c>
      <c r="B6" s="234"/>
      <c r="C6" s="234"/>
      <c r="D6" s="241" t="s">
        <v>169</v>
      </c>
      <c r="E6" s="241"/>
      <c r="F6" s="242"/>
      <c r="H6" s="155" t="s">
        <v>171</v>
      </c>
      <c r="I6" s="153"/>
      <c r="J6" s="154"/>
      <c r="K6" s="153"/>
      <c r="L6" s="153"/>
      <c r="M6" s="154"/>
      <c r="N6" s="153"/>
      <c r="O6" s="151"/>
      <c r="P6" s="151"/>
      <c r="Q6" s="151"/>
      <c r="R6" s="151"/>
      <c r="S6" s="151"/>
      <c r="Z6" s="173"/>
    </row>
    <row r="7" spans="1:26" ht="9" customHeight="1" x14ac:dyDescent="0.2">
      <c r="A7" s="39"/>
      <c r="B7" s="6"/>
      <c r="C7" s="40"/>
      <c r="D7" s="40"/>
      <c r="E7" s="40"/>
      <c r="F7" s="41"/>
      <c r="H7" s="152"/>
      <c r="I7" s="153"/>
      <c r="J7" s="154"/>
      <c r="K7" s="153"/>
      <c r="L7" s="153"/>
      <c r="M7" s="154"/>
      <c r="N7" s="153"/>
      <c r="O7" s="151"/>
      <c r="P7" s="151"/>
      <c r="Q7" s="151"/>
      <c r="R7" s="151"/>
      <c r="S7" s="151"/>
    </row>
    <row r="8" spans="1:26" ht="20.100000000000001" customHeight="1" x14ac:dyDescent="0.2">
      <c r="A8" s="233" t="s">
        <v>131</v>
      </c>
      <c r="B8" s="234"/>
      <c r="C8" s="234"/>
      <c r="D8" s="241" t="s">
        <v>180</v>
      </c>
      <c r="E8" s="241"/>
      <c r="F8" s="242"/>
      <c r="H8" s="152" t="s">
        <v>172</v>
      </c>
      <c r="I8" s="153"/>
      <c r="J8" s="154"/>
      <c r="K8" s="153"/>
      <c r="L8" s="153"/>
      <c r="M8" s="154"/>
      <c r="N8" s="153"/>
      <c r="O8" s="151"/>
      <c r="P8" s="151"/>
      <c r="Q8" s="151"/>
      <c r="R8" s="151"/>
      <c r="S8" s="151"/>
      <c r="Z8" s="173" t="s">
        <v>165</v>
      </c>
    </row>
    <row r="9" spans="1:26" ht="9" customHeight="1" x14ac:dyDescent="0.2">
      <c r="A9" s="39"/>
      <c r="B9" s="6"/>
      <c r="C9" s="40"/>
      <c r="D9" s="40"/>
      <c r="E9" s="40"/>
      <c r="F9" s="41"/>
      <c r="H9" s="152"/>
      <c r="I9" s="153"/>
      <c r="J9" s="154"/>
      <c r="K9" s="153"/>
      <c r="L9" s="153"/>
      <c r="M9" s="154"/>
      <c r="N9" s="153"/>
      <c r="O9" s="151"/>
      <c r="P9" s="151"/>
      <c r="Q9" s="151"/>
      <c r="R9" s="151"/>
      <c r="S9" s="151"/>
      <c r="Z9" s="173" t="s">
        <v>180</v>
      </c>
    </row>
    <row r="10" spans="1:26" ht="55.15" customHeight="1" x14ac:dyDescent="0.2">
      <c r="A10" s="235" t="s">
        <v>160</v>
      </c>
      <c r="B10" s="236"/>
      <c r="C10" s="236"/>
      <c r="D10" s="243">
        <v>37683032.600000001</v>
      </c>
      <c r="E10" s="243"/>
      <c r="F10" s="244"/>
      <c r="H10" s="220" t="s">
        <v>179</v>
      </c>
      <c r="I10" s="221"/>
      <c r="J10" s="154"/>
      <c r="K10" s="153"/>
      <c r="L10" s="153"/>
      <c r="M10" s="154"/>
      <c r="N10" s="153"/>
      <c r="O10" s="151"/>
      <c r="P10" s="151"/>
      <c r="Q10" s="151"/>
      <c r="R10" s="151"/>
      <c r="S10" s="151"/>
      <c r="Z10" s="173" t="s">
        <v>181</v>
      </c>
    </row>
    <row r="11" spans="1:26" ht="9" customHeight="1" thickBot="1" x14ac:dyDescent="0.25">
      <c r="A11" s="39"/>
      <c r="B11" s="6"/>
      <c r="E11" s="1"/>
      <c r="F11" s="42"/>
      <c r="H11" s="152"/>
      <c r="I11" s="153"/>
      <c r="J11" s="154"/>
      <c r="K11" s="153"/>
      <c r="L11" s="153"/>
      <c r="M11" s="154"/>
      <c r="N11" s="153"/>
      <c r="O11" s="151"/>
      <c r="P11" s="151"/>
      <c r="Q11" s="151"/>
      <c r="R11" s="151"/>
      <c r="S11" s="151"/>
    </row>
    <row r="12" spans="1:26" ht="20.100000000000001" customHeight="1" thickBot="1" x14ac:dyDescent="0.25">
      <c r="A12" s="237" t="s">
        <v>132</v>
      </c>
      <c r="B12" s="238"/>
      <c r="C12" s="238"/>
      <c r="D12" s="245">
        <v>44383</v>
      </c>
      <c r="E12" s="246"/>
      <c r="F12" s="247"/>
      <c r="H12" s="171"/>
      <c r="I12" s="153"/>
      <c r="J12" s="176" t="s">
        <v>183</v>
      </c>
      <c r="K12" s="180"/>
      <c r="L12" s="180"/>
      <c r="M12" s="181"/>
      <c r="N12" s="182"/>
      <c r="O12" s="183"/>
      <c r="P12" s="183"/>
      <c r="Q12" s="183"/>
      <c r="R12" s="183"/>
      <c r="S12" s="184" t="s">
        <v>184</v>
      </c>
      <c r="T12" s="185"/>
      <c r="U12" s="185"/>
      <c r="V12" s="186"/>
      <c r="W12" s="187"/>
    </row>
    <row r="13" spans="1:26" ht="20.100000000000001" customHeight="1" x14ac:dyDescent="0.2">
      <c r="A13" s="7"/>
      <c r="B13" s="6"/>
    </row>
    <row r="14" spans="1:26" s="8" customFormat="1" ht="30" customHeight="1" x14ac:dyDescent="0.2">
      <c r="A14" s="26" t="s">
        <v>43</v>
      </c>
      <c r="B14" s="29" t="s">
        <v>43</v>
      </c>
      <c r="C14" s="22" t="s">
        <v>45</v>
      </c>
      <c r="D14" s="22" t="s">
        <v>42</v>
      </c>
      <c r="E14" s="22" t="s">
        <v>22</v>
      </c>
      <c r="F14" s="22" t="s">
        <v>43</v>
      </c>
      <c r="G14" s="22" t="s">
        <v>47</v>
      </c>
      <c r="H14" s="29" t="s">
        <v>49</v>
      </c>
      <c r="I14" s="34" t="s">
        <v>51</v>
      </c>
      <c r="J14" s="228" t="s">
        <v>163</v>
      </c>
      <c r="K14" s="229"/>
      <c r="L14" s="229"/>
      <c r="M14" s="229"/>
      <c r="N14" s="229"/>
      <c r="O14" s="229"/>
      <c r="P14" s="229"/>
      <c r="Q14" s="229"/>
      <c r="R14" s="230"/>
      <c r="S14" s="222" t="s">
        <v>105</v>
      </c>
      <c r="T14" s="223"/>
      <c r="U14" s="224"/>
      <c r="V14" s="29" t="s">
        <v>32</v>
      </c>
      <c r="W14" s="29" t="s">
        <v>34</v>
      </c>
      <c r="X14" s="22" t="s">
        <v>106</v>
      </c>
      <c r="Z14" s="174"/>
    </row>
    <row r="15" spans="1:26" s="9" customFormat="1" ht="36.75" customHeight="1" x14ac:dyDescent="0.2">
      <c r="A15" s="27" t="s">
        <v>44</v>
      </c>
      <c r="B15" s="30" t="s">
        <v>33</v>
      </c>
      <c r="C15" s="23" t="s">
        <v>46</v>
      </c>
      <c r="D15" s="23" t="s">
        <v>41</v>
      </c>
      <c r="E15" s="135"/>
      <c r="F15" s="23" t="s">
        <v>126</v>
      </c>
      <c r="G15" s="23" t="s">
        <v>48</v>
      </c>
      <c r="H15" s="32" t="s">
        <v>128</v>
      </c>
      <c r="I15" s="32" t="s">
        <v>67</v>
      </c>
      <c r="J15" s="225" t="s">
        <v>12</v>
      </c>
      <c r="K15" s="226"/>
      <c r="L15" s="227"/>
      <c r="M15" s="225" t="s">
        <v>110</v>
      </c>
      <c r="N15" s="226"/>
      <c r="O15" s="226"/>
      <c r="P15" s="226"/>
      <c r="Q15" s="227"/>
      <c r="R15" s="139" t="s">
        <v>50</v>
      </c>
      <c r="S15" s="140">
        <f>SUM(S17:S77)</f>
        <v>5185185.2857600013</v>
      </c>
      <c r="T15" s="140">
        <f>SUM(T17:T77)</f>
        <v>8448064.8710124996</v>
      </c>
      <c r="U15" s="140">
        <f>SUM(U17:U77)</f>
        <v>11710944.456265002</v>
      </c>
      <c r="V15" s="35"/>
      <c r="W15" s="30" t="s">
        <v>31</v>
      </c>
      <c r="X15" s="25"/>
      <c r="Z15" s="175"/>
    </row>
    <row r="16" spans="1:26" s="9" customFormat="1" ht="15" x14ac:dyDescent="0.2">
      <c r="A16" s="28"/>
      <c r="B16" s="31"/>
      <c r="C16" s="24"/>
      <c r="D16" s="24"/>
      <c r="E16" s="24"/>
      <c r="F16" s="24"/>
      <c r="G16" s="24"/>
      <c r="H16" s="31"/>
      <c r="I16" s="31"/>
      <c r="J16" s="33" t="s">
        <v>44</v>
      </c>
      <c r="K16" s="36"/>
      <c r="L16" s="37" t="s">
        <v>5</v>
      </c>
      <c r="M16" s="33" t="s">
        <v>52</v>
      </c>
      <c r="N16" s="36"/>
      <c r="O16" s="141" t="s">
        <v>2</v>
      </c>
      <c r="P16" s="141" t="s">
        <v>7</v>
      </c>
      <c r="Q16" s="141" t="s">
        <v>3</v>
      </c>
      <c r="R16" s="142" t="s">
        <v>6</v>
      </c>
      <c r="S16" s="143" t="s">
        <v>2</v>
      </c>
      <c r="T16" s="143" t="s">
        <v>7</v>
      </c>
      <c r="U16" s="143" t="s">
        <v>3</v>
      </c>
      <c r="V16" s="31"/>
      <c r="W16" s="31"/>
      <c r="X16" s="24"/>
      <c r="Z16" s="175"/>
    </row>
    <row r="17" spans="1:26" x14ac:dyDescent="0.2">
      <c r="A17" s="11"/>
      <c r="B17" s="11"/>
      <c r="C17" s="12"/>
      <c r="D17" s="156"/>
      <c r="E17" s="157"/>
      <c r="F17" s="158"/>
      <c r="G17" s="156"/>
      <c r="H17" s="159"/>
      <c r="I17" s="160"/>
      <c r="J17" s="14"/>
      <c r="K17" s="15"/>
      <c r="L17" s="16"/>
      <c r="M17" s="14"/>
      <c r="N17" s="15"/>
      <c r="O17" s="144"/>
      <c r="P17" s="144"/>
      <c r="Q17" s="144"/>
      <c r="R17" s="144"/>
      <c r="S17" s="144"/>
      <c r="T17" s="144"/>
      <c r="U17" s="144"/>
      <c r="V17" s="17"/>
      <c r="W17" s="161"/>
      <c r="X17" s="17"/>
    </row>
    <row r="18" spans="1:26" ht="42.75" x14ac:dyDescent="0.2">
      <c r="A18" s="11"/>
      <c r="B18" s="156">
        <v>2.2999999999999998</v>
      </c>
      <c r="C18" s="188">
        <v>43467</v>
      </c>
      <c r="D18" s="156" t="s">
        <v>185</v>
      </c>
      <c r="E18" s="157" t="s">
        <v>186</v>
      </c>
      <c r="F18" s="158" t="s">
        <v>15</v>
      </c>
      <c r="G18" s="156" t="s">
        <v>187</v>
      </c>
      <c r="H18" s="159" t="s">
        <v>188</v>
      </c>
      <c r="I18" s="160" t="s">
        <v>189</v>
      </c>
      <c r="J18" s="189">
        <v>1</v>
      </c>
      <c r="K18" s="190" t="str">
        <f>VLOOKUP(J18,'[2]Risk Process_RR Explanation'!$L$19:$M$23,2,FALSE)</f>
        <v>VL</v>
      </c>
      <c r="L18" s="16">
        <f>VLOOKUP(J18,'[2]Risk Process_RR Explanation'!$L$19:$N$23,3,FALSE)</f>
        <v>2.5000000000000001E-2</v>
      </c>
      <c r="M18" s="189">
        <v>1</v>
      </c>
      <c r="N18" s="190" t="str">
        <f>VLOOKUP(M18,'[2]Risk Process_RR Explanation'!$L$19:$M$23,2,FALSE)</f>
        <v>VL</v>
      </c>
      <c r="O18" s="191">
        <f>VLOOKUP($M18,'[2]Risk Process_RR Explanation'!$L$19:$S$23,4,FALSE)</f>
        <v>37683.032600000006</v>
      </c>
      <c r="P18" s="191">
        <f>VLOOKUP($M18,'[2]Risk Process_RR Explanation'!$L$19:$S$23,6,FALSE)</f>
        <v>113049.0978</v>
      </c>
      <c r="Q18" s="191">
        <f>VLOOKUP($M18,'[2]Risk Process_RR Explanation'!$L$19:$S$23,8,FALSE)</f>
        <v>188415.163</v>
      </c>
      <c r="R18" s="191">
        <f t="shared" ref="R18:R73" si="0">J18*M18</f>
        <v>1</v>
      </c>
      <c r="S18" s="191">
        <f t="shared" ref="S18:U24" si="1">$L18*O18</f>
        <v>942.07581500000015</v>
      </c>
      <c r="T18" s="191">
        <f t="shared" si="1"/>
        <v>2826.2274450000004</v>
      </c>
      <c r="U18" s="191">
        <f t="shared" si="1"/>
        <v>4710.3790749999998</v>
      </c>
      <c r="V18" s="17" t="s">
        <v>29</v>
      </c>
      <c r="W18" s="161"/>
      <c r="X18" s="17" t="s">
        <v>190</v>
      </c>
      <c r="Z18" s="2"/>
    </row>
    <row r="19" spans="1:26" ht="93" customHeight="1" x14ac:dyDescent="0.2">
      <c r="A19" s="11"/>
      <c r="B19" s="156" t="s">
        <v>191</v>
      </c>
      <c r="C19" s="188">
        <v>43467</v>
      </c>
      <c r="D19" s="156" t="s">
        <v>127</v>
      </c>
      <c r="E19" s="157" t="s">
        <v>17</v>
      </c>
      <c r="F19" s="158" t="s">
        <v>15</v>
      </c>
      <c r="G19" s="156" t="s">
        <v>17</v>
      </c>
      <c r="H19" s="159" t="s">
        <v>192</v>
      </c>
      <c r="I19" s="160"/>
      <c r="J19" s="189">
        <v>4</v>
      </c>
      <c r="K19" s="190" t="str">
        <f>VLOOKUP(J19,'[2]Risk Process_RR Explanation'!$L$19:$M$23,2,FALSE)</f>
        <v>H</v>
      </c>
      <c r="L19" s="16">
        <f>VLOOKUP(J19,'[2]Risk Process_RR Explanation'!$L$19:$N$23,3,FALSE)</f>
        <v>0.65500000000000003</v>
      </c>
      <c r="M19" s="189">
        <v>3</v>
      </c>
      <c r="N19" s="190" t="str">
        <f>VLOOKUP(M19,'[2]Risk Process_RR Explanation'!$L$19:$M$23,2,FALSE)</f>
        <v>M</v>
      </c>
      <c r="O19" s="191">
        <f>VLOOKUP($M19,'[2]Risk Process_RR Explanation'!$L$19:$S$23,4,FALSE)</f>
        <v>376830.326</v>
      </c>
      <c r="P19" s="191">
        <f>VLOOKUP($M19,'[2]Risk Process_RR Explanation'!$L$19:$S$23,6,FALSE)</f>
        <v>753660.652</v>
      </c>
      <c r="Q19" s="191">
        <f>VLOOKUP($M19,'[2]Risk Process_RR Explanation'!$L$19:$S$23,8,FALSE)</f>
        <v>1130490.9780000001</v>
      </c>
      <c r="R19" s="191">
        <f t="shared" si="0"/>
        <v>12</v>
      </c>
      <c r="S19" s="191"/>
      <c r="T19" s="191"/>
      <c r="U19" s="191"/>
      <c r="V19" s="17" t="s">
        <v>29</v>
      </c>
      <c r="W19" s="161"/>
      <c r="X19" s="17" t="s">
        <v>178</v>
      </c>
      <c r="Z19" s="2"/>
    </row>
    <row r="20" spans="1:26" ht="42.75" x14ac:dyDescent="0.2">
      <c r="A20" s="10"/>
      <c r="B20" s="156">
        <v>5.9</v>
      </c>
      <c r="C20" s="188">
        <v>43467</v>
      </c>
      <c r="D20" s="156" t="s">
        <v>127</v>
      </c>
      <c r="E20" s="157" t="s">
        <v>173</v>
      </c>
      <c r="F20" s="158" t="s">
        <v>15</v>
      </c>
      <c r="G20" s="156" t="s">
        <v>17</v>
      </c>
      <c r="H20" s="159" t="s">
        <v>174</v>
      </c>
      <c r="I20" s="160"/>
      <c r="J20" s="189">
        <v>1</v>
      </c>
      <c r="K20" s="190" t="str">
        <f>VLOOKUP(J20,'[2]Risk Process_RR Explanation'!$L$19:$M$23,2,FALSE)</f>
        <v>VL</v>
      </c>
      <c r="L20" s="16">
        <f>VLOOKUP(J20,'[2]Risk Process_RR Explanation'!$L$19:$N$23,3,FALSE)</f>
        <v>2.5000000000000001E-2</v>
      </c>
      <c r="M20" s="189">
        <v>5</v>
      </c>
      <c r="N20" s="190" t="str">
        <f>VLOOKUP(M20,'[2]Risk Process_RR Explanation'!$L$19:$M$23,2,FALSE)</f>
        <v>VH</v>
      </c>
      <c r="O20" s="191">
        <f>VLOOKUP($M20,'[2]Risk Process_RR Explanation'!$L$19:$S$23,4,FALSE)</f>
        <v>1884151.6300000001</v>
      </c>
      <c r="P20" s="191">
        <f>VLOOKUP($M20,'[2]Risk Process_RR Explanation'!$L$19:$S$23,6,FALSE)</f>
        <v>2826227.4450000003</v>
      </c>
      <c r="Q20" s="191">
        <f>VLOOKUP($M20,'[2]Risk Process_RR Explanation'!$L$19:$S$23,8,FALSE)</f>
        <v>3768303.2600000002</v>
      </c>
      <c r="R20" s="191">
        <f t="shared" si="0"/>
        <v>5</v>
      </c>
      <c r="S20" s="191"/>
      <c r="T20" s="191"/>
      <c r="U20" s="191"/>
      <c r="V20" s="17" t="s">
        <v>29</v>
      </c>
      <c r="W20" s="161"/>
      <c r="X20" s="17" t="s">
        <v>178</v>
      </c>
      <c r="Z20" s="2"/>
    </row>
    <row r="21" spans="1:26" ht="42.75" x14ac:dyDescent="0.2">
      <c r="A21" s="10"/>
      <c r="B21" s="156">
        <v>5.3</v>
      </c>
      <c r="C21" s="188">
        <v>43467</v>
      </c>
      <c r="D21" s="156" t="s">
        <v>127</v>
      </c>
      <c r="E21" s="157" t="s">
        <v>173</v>
      </c>
      <c r="F21" s="158" t="s">
        <v>15</v>
      </c>
      <c r="G21" s="156" t="s">
        <v>17</v>
      </c>
      <c r="H21" s="159" t="s">
        <v>175</v>
      </c>
      <c r="I21" s="160" t="s">
        <v>176</v>
      </c>
      <c r="J21" s="189">
        <v>3</v>
      </c>
      <c r="K21" s="190" t="str">
        <f>VLOOKUP(J21,'[2]Risk Process_RR Explanation'!$L$19:$M$23,2,FALSE)</f>
        <v>M</v>
      </c>
      <c r="L21" s="16">
        <f>VLOOKUP(J21,'[2]Risk Process_RR Explanation'!$L$19:$N$23,3,FALSE)</f>
        <v>0.35499999999999998</v>
      </c>
      <c r="M21" s="189">
        <v>3</v>
      </c>
      <c r="N21" s="190" t="str">
        <f>VLOOKUP(M21,'[2]Risk Process_RR Explanation'!$L$19:$M$23,2,FALSE)</f>
        <v>M</v>
      </c>
      <c r="O21" s="191">
        <f>VLOOKUP($M21,'[2]Risk Process_RR Explanation'!$L$19:$S$23,4,FALSE)</f>
        <v>376830.326</v>
      </c>
      <c r="P21" s="191">
        <f>VLOOKUP($M21,'[2]Risk Process_RR Explanation'!$L$19:$S$23,6,FALSE)</f>
        <v>753660.652</v>
      </c>
      <c r="Q21" s="191">
        <f>VLOOKUP($M21,'[2]Risk Process_RR Explanation'!$L$19:$S$23,8,FALSE)</f>
        <v>1130490.9780000001</v>
      </c>
      <c r="R21" s="191">
        <f t="shared" si="0"/>
        <v>9</v>
      </c>
      <c r="S21" s="191"/>
      <c r="T21" s="191"/>
      <c r="U21" s="191"/>
      <c r="V21" s="17" t="s">
        <v>29</v>
      </c>
      <c r="W21" s="161"/>
      <c r="X21" s="17" t="s">
        <v>178</v>
      </c>
      <c r="Z21" s="2"/>
    </row>
    <row r="22" spans="1:26" ht="42.75" x14ac:dyDescent="0.2">
      <c r="A22" s="10"/>
      <c r="B22" s="156">
        <v>10.1</v>
      </c>
      <c r="C22" s="188">
        <v>43467</v>
      </c>
      <c r="D22" s="156" t="s">
        <v>127</v>
      </c>
      <c r="E22" s="157" t="s">
        <v>17</v>
      </c>
      <c r="F22" s="158" t="s">
        <v>15</v>
      </c>
      <c r="G22" s="156" t="s">
        <v>127</v>
      </c>
      <c r="H22" s="159" t="s">
        <v>177</v>
      </c>
      <c r="I22" s="160"/>
      <c r="J22" s="189">
        <v>3</v>
      </c>
      <c r="K22" s="190" t="str">
        <f>VLOOKUP(J22,'[2]Risk Process_RR Explanation'!$L$19:$M$23,2,FALSE)</f>
        <v>M</v>
      </c>
      <c r="L22" s="16">
        <f>VLOOKUP(J22,'[2]Risk Process_RR Explanation'!$L$19:$N$23,3,FALSE)</f>
        <v>0.35499999999999998</v>
      </c>
      <c r="M22" s="189">
        <v>4</v>
      </c>
      <c r="N22" s="190" t="str">
        <f>VLOOKUP(M22,'[2]Risk Process_RR Explanation'!$L$19:$M$23,2,FALSE)</f>
        <v>H</v>
      </c>
      <c r="O22" s="191">
        <f>VLOOKUP($M22,'[2]Risk Process_RR Explanation'!$L$19:$S$23,4,FALSE)</f>
        <v>1130490.9780000001</v>
      </c>
      <c r="P22" s="191">
        <f>VLOOKUP($M22,'[2]Risk Process_RR Explanation'!$L$19:$S$23,6,FALSE)</f>
        <v>1507321.304</v>
      </c>
      <c r="Q22" s="191">
        <f>VLOOKUP($M22,'[2]Risk Process_RR Explanation'!$L$19:$S$23,8,FALSE)</f>
        <v>1884151.6300000001</v>
      </c>
      <c r="R22" s="191">
        <f t="shared" si="0"/>
        <v>12</v>
      </c>
      <c r="S22" s="191"/>
      <c r="T22" s="191"/>
      <c r="U22" s="191"/>
      <c r="V22" s="17" t="s">
        <v>29</v>
      </c>
      <c r="W22" s="161"/>
      <c r="X22" s="17" t="s">
        <v>178</v>
      </c>
      <c r="Z22" s="2"/>
    </row>
    <row r="23" spans="1:26" ht="28.5" x14ac:dyDescent="0.2">
      <c r="A23" s="10"/>
      <c r="B23" s="156" t="s">
        <v>193</v>
      </c>
      <c r="C23" s="188">
        <v>44491</v>
      </c>
      <c r="D23" s="156" t="s">
        <v>185</v>
      </c>
      <c r="E23" s="157" t="s">
        <v>17</v>
      </c>
      <c r="F23" s="158" t="s">
        <v>15</v>
      </c>
      <c r="G23" s="156" t="s">
        <v>194</v>
      </c>
      <c r="H23" s="159" t="s">
        <v>195</v>
      </c>
      <c r="I23" s="160" t="s">
        <v>196</v>
      </c>
      <c r="J23" s="189">
        <v>2</v>
      </c>
      <c r="K23" s="190" t="str">
        <f>VLOOKUP(J23,'[2]Risk Process_RR Explanation'!$L$19:$M$23,2,FALSE)</f>
        <v>L</v>
      </c>
      <c r="L23" s="16">
        <f>VLOOKUP(J23,'[2]Risk Process_RR Explanation'!$L$19:$N$23,3,FALSE)</f>
        <v>0.13</v>
      </c>
      <c r="M23" s="189">
        <v>2</v>
      </c>
      <c r="N23" s="190" t="str">
        <f>VLOOKUP(M23,'[2]Risk Process_RR Explanation'!$L$19:$M$23,2,FALSE)</f>
        <v>L</v>
      </c>
      <c r="O23" s="191">
        <f>VLOOKUP($M23,'[2]Risk Process_RR Explanation'!$L$19:$S$23,4,FALSE)</f>
        <v>188415.163</v>
      </c>
      <c r="P23" s="191">
        <f>VLOOKUP($M23,'[2]Risk Process_RR Explanation'!$L$19:$S$23,6,FALSE)</f>
        <v>282622.74450000003</v>
      </c>
      <c r="Q23" s="191">
        <f>VLOOKUP($M23,'[2]Risk Process_RR Explanation'!$L$19:$S$23,8,FALSE)</f>
        <v>376830.326</v>
      </c>
      <c r="R23" s="191">
        <f t="shared" si="0"/>
        <v>4</v>
      </c>
      <c r="S23" s="191">
        <f t="shared" si="1"/>
        <v>24493.97119</v>
      </c>
      <c r="T23" s="191">
        <f t="shared" si="1"/>
        <v>36740.956785000002</v>
      </c>
      <c r="U23" s="191">
        <f t="shared" si="1"/>
        <v>48987.94238</v>
      </c>
      <c r="V23" s="17" t="s">
        <v>29</v>
      </c>
      <c r="W23" s="161"/>
      <c r="X23" s="17"/>
      <c r="Z23" s="2"/>
    </row>
    <row r="24" spans="1:26" ht="42.75" x14ac:dyDescent="0.2">
      <c r="A24" s="10"/>
      <c r="B24" s="156" t="s">
        <v>197</v>
      </c>
      <c r="C24" s="188">
        <v>44491</v>
      </c>
      <c r="D24" s="156" t="s">
        <v>185</v>
      </c>
      <c r="E24" s="157" t="s">
        <v>173</v>
      </c>
      <c r="F24" s="158" t="s">
        <v>15</v>
      </c>
      <c r="G24" s="156" t="s">
        <v>194</v>
      </c>
      <c r="H24" s="159" t="s">
        <v>198</v>
      </c>
      <c r="I24" s="160" t="s">
        <v>199</v>
      </c>
      <c r="J24" s="189">
        <v>2</v>
      </c>
      <c r="K24" s="190" t="str">
        <f>VLOOKUP(J24,'[2]Risk Process_RR Explanation'!$L$19:$M$23,2,FALSE)</f>
        <v>L</v>
      </c>
      <c r="L24" s="16">
        <f>VLOOKUP(J24,'[2]Risk Process_RR Explanation'!$L$19:$N$23,3,FALSE)</f>
        <v>0.13</v>
      </c>
      <c r="M24" s="189">
        <v>3</v>
      </c>
      <c r="N24" s="190" t="str">
        <f>VLOOKUP(M24,'[2]Risk Process_RR Explanation'!$L$19:$M$23,2,FALSE)</f>
        <v>M</v>
      </c>
      <c r="O24" s="191">
        <f>VLOOKUP($M24,'[2]Risk Process_RR Explanation'!$L$19:$S$23,4,FALSE)</f>
        <v>376830.326</v>
      </c>
      <c r="P24" s="191">
        <f>VLOOKUP($M24,'[2]Risk Process_RR Explanation'!$L$19:$S$23,6,FALSE)</f>
        <v>753660.652</v>
      </c>
      <c r="Q24" s="191">
        <f>VLOOKUP($M24,'[2]Risk Process_RR Explanation'!$L$19:$S$23,8,FALSE)</f>
        <v>1130490.9780000001</v>
      </c>
      <c r="R24" s="191">
        <f t="shared" si="0"/>
        <v>6</v>
      </c>
      <c r="S24" s="191">
        <f t="shared" si="1"/>
        <v>48987.94238</v>
      </c>
      <c r="T24" s="191">
        <f t="shared" si="1"/>
        <v>97975.884760000001</v>
      </c>
      <c r="U24" s="191">
        <f t="shared" si="1"/>
        <v>146963.82714000001</v>
      </c>
      <c r="V24" s="17" t="s">
        <v>29</v>
      </c>
      <c r="W24" s="161"/>
      <c r="X24" s="17"/>
      <c r="Z24" s="2"/>
    </row>
    <row r="25" spans="1:26" ht="42.75" x14ac:dyDescent="0.2">
      <c r="A25" s="10"/>
      <c r="B25" s="156">
        <v>5.2</v>
      </c>
      <c r="C25" s="188">
        <v>43467</v>
      </c>
      <c r="D25" s="156" t="s">
        <v>127</v>
      </c>
      <c r="E25" s="157" t="s">
        <v>173</v>
      </c>
      <c r="F25" s="158" t="s">
        <v>15</v>
      </c>
      <c r="G25" s="156" t="s">
        <v>194</v>
      </c>
      <c r="H25" s="159" t="s">
        <v>200</v>
      </c>
      <c r="I25" s="160"/>
      <c r="J25" s="189">
        <v>2</v>
      </c>
      <c r="K25" s="190" t="str">
        <f>VLOOKUP(J25,'[2]Risk Process_RR Explanation'!$L$19:$M$23,2,FALSE)</f>
        <v>L</v>
      </c>
      <c r="L25" s="16">
        <f>VLOOKUP(J25,'[2]Risk Process_RR Explanation'!$L$19:$N$23,3,FALSE)</f>
        <v>0.13</v>
      </c>
      <c r="M25" s="189">
        <v>3</v>
      </c>
      <c r="N25" s="190" t="str">
        <f>VLOOKUP(M25,'[2]Risk Process_RR Explanation'!$L$19:$M$23,2,FALSE)</f>
        <v>M</v>
      </c>
      <c r="O25" s="191">
        <f>VLOOKUP($M25,'[2]Risk Process_RR Explanation'!$L$19:$S$23,4,FALSE)</f>
        <v>376830.326</v>
      </c>
      <c r="P25" s="191">
        <f>VLOOKUP($M25,'[2]Risk Process_RR Explanation'!$L$19:$S$23,6,FALSE)</f>
        <v>753660.652</v>
      </c>
      <c r="Q25" s="191">
        <f>VLOOKUP($M25,'[2]Risk Process_RR Explanation'!$L$19:$S$23,8,FALSE)</f>
        <v>1130490.9780000001</v>
      </c>
      <c r="R25" s="191">
        <f t="shared" si="0"/>
        <v>6</v>
      </c>
      <c r="S25" s="191"/>
      <c r="T25" s="191"/>
      <c r="U25" s="191"/>
      <c r="V25" s="17" t="s">
        <v>29</v>
      </c>
      <c r="W25" s="161"/>
      <c r="X25" s="17" t="s">
        <v>178</v>
      </c>
      <c r="Z25" s="2"/>
    </row>
    <row r="26" spans="1:26" ht="42.75" x14ac:dyDescent="0.2">
      <c r="A26" s="10"/>
      <c r="B26" s="156">
        <v>5.0999999999999996</v>
      </c>
      <c r="C26" s="188">
        <v>43467</v>
      </c>
      <c r="D26" s="156" t="s">
        <v>127</v>
      </c>
      <c r="E26" s="157" t="s">
        <v>173</v>
      </c>
      <c r="F26" s="158" t="s">
        <v>15</v>
      </c>
      <c r="G26" s="156" t="s">
        <v>194</v>
      </c>
      <c r="H26" s="159" t="s">
        <v>201</v>
      </c>
      <c r="I26" s="160"/>
      <c r="J26" s="189">
        <v>2</v>
      </c>
      <c r="K26" s="190" t="str">
        <f>VLOOKUP(J26,'[2]Risk Process_RR Explanation'!$L$19:$M$23,2,FALSE)</f>
        <v>L</v>
      </c>
      <c r="L26" s="16">
        <f>VLOOKUP(J26,'[2]Risk Process_RR Explanation'!$L$19:$N$23,3,FALSE)</f>
        <v>0.13</v>
      </c>
      <c r="M26" s="189">
        <v>5</v>
      </c>
      <c r="N26" s="190" t="str">
        <f>VLOOKUP(M26,'[2]Risk Process_RR Explanation'!$L$19:$M$23,2,FALSE)</f>
        <v>VH</v>
      </c>
      <c r="O26" s="191">
        <f>VLOOKUP($M26,'[2]Risk Process_RR Explanation'!$L$19:$S$23,4,FALSE)</f>
        <v>1884151.6300000001</v>
      </c>
      <c r="P26" s="191">
        <f>VLOOKUP($M26,'[2]Risk Process_RR Explanation'!$L$19:$S$23,6,FALSE)</f>
        <v>2826227.4450000003</v>
      </c>
      <c r="Q26" s="191">
        <f>VLOOKUP($M26,'[2]Risk Process_RR Explanation'!$L$19:$S$23,8,FALSE)</f>
        <v>3768303.2600000002</v>
      </c>
      <c r="R26" s="191">
        <f t="shared" si="0"/>
        <v>10</v>
      </c>
      <c r="S26" s="191"/>
      <c r="T26" s="191"/>
      <c r="U26" s="191"/>
      <c r="V26" s="17" t="s">
        <v>29</v>
      </c>
      <c r="W26" s="161"/>
      <c r="X26" s="17" t="s">
        <v>178</v>
      </c>
      <c r="Z26" s="2"/>
    </row>
    <row r="27" spans="1:26" ht="42.75" x14ac:dyDescent="0.2">
      <c r="A27" s="10"/>
      <c r="B27" s="192">
        <v>7.13</v>
      </c>
      <c r="C27" s="193">
        <v>43467</v>
      </c>
      <c r="D27" s="192"/>
      <c r="E27" s="194" t="s">
        <v>17</v>
      </c>
      <c r="F27" s="195" t="s">
        <v>15</v>
      </c>
      <c r="G27" s="192" t="s">
        <v>202</v>
      </c>
      <c r="H27" s="196" t="s">
        <v>203</v>
      </c>
      <c r="I27" s="197"/>
      <c r="J27" s="189">
        <v>3</v>
      </c>
      <c r="K27" s="190" t="str">
        <f>VLOOKUP(J27,'[2]Risk Process_RR Explanation'!$L$19:$M$23,2,FALSE)</f>
        <v>M</v>
      </c>
      <c r="L27" s="16">
        <f>VLOOKUP(J27,'[2]Risk Process_RR Explanation'!$L$19:$N$23,3,FALSE)</f>
        <v>0.35499999999999998</v>
      </c>
      <c r="M27" s="189">
        <v>4</v>
      </c>
      <c r="N27" s="190" t="str">
        <f>VLOOKUP(M27,'[2]Risk Process_RR Explanation'!$L$19:$M$23,2,FALSE)</f>
        <v>H</v>
      </c>
      <c r="O27" s="191">
        <f>VLOOKUP($M27,'[2]Risk Process_RR Explanation'!$L$19:$S$23,4,FALSE)</f>
        <v>1130490.9780000001</v>
      </c>
      <c r="P27" s="191">
        <f>VLOOKUP($M27,'[2]Risk Process_RR Explanation'!$L$19:$S$23,6,FALSE)</f>
        <v>1507321.304</v>
      </c>
      <c r="Q27" s="191">
        <f>VLOOKUP($M27,'[2]Risk Process_RR Explanation'!$L$19:$S$23,8,FALSE)</f>
        <v>1884151.6300000001</v>
      </c>
      <c r="R27" s="191">
        <f t="shared" si="0"/>
        <v>12</v>
      </c>
      <c r="S27" s="191"/>
      <c r="T27" s="191"/>
      <c r="U27" s="191"/>
      <c r="V27" s="17" t="s">
        <v>30</v>
      </c>
      <c r="W27" s="161"/>
      <c r="X27" s="17"/>
      <c r="Z27" s="2"/>
    </row>
    <row r="28" spans="1:26" ht="28.5" x14ac:dyDescent="0.2">
      <c r="A28" s="10"/>
      <c r="B28" s="156">
        <v>6.8</v>
      </c>
      <c r="C28" s="188">
        <v>44491</v>
      </c>
      <c r="D28" s="156" t="s">
        <v>185</v>
      </c>
      <c r="E28" s="157" t="s">
        <v>204</v>
      </c>
      <c r="F28" s="158" t="s">
        <v>15</v>
      </c>
      <c r="G28" s="156" t="s">
        <v>202</v>
      </c>
      <c r="H28" s="159" t="s">
        <v>205</v>
      </c>
      <c r="I28" s="160" t="s">
        <v>206</v>
      </c>
      <c r="J28" s="189">
        <v>3</v>
      </c>
      <c r="K28" s="190" t="str">
        <f>VLOOKUP(J28,'[2]Risk Process_RR Explanation'!$L$19:$M$23,2,FALSE)</f>
        <v>M</v>
      </c>
      <c r="L28" s="16">
        <f>VLOOKUP(J28,'[2]Risk Process_RR Explanation'!$L$19:$N$23,3,FALSE)</f>
        <v>0.35499999999999998</v>
      </c>
      <c r="M28" s="189">
        <v>3</v>
      </c>
      <c r="N28" s="190" t="str">
        <f>VLOOKUP(M28,'[2]Risk Process_RR Explanation'!$L$19:$M$23,2,FALSE)</f>
        <v>M</v>
      </c>
      <c r="O28" s="191">
        <f>VLOOKUP($M28,'[2]Risk Process_RR Explanation'!$L$19:$S$23,4,FALSE)</f>
        <v>376830.326</v>
      </c>
      <c r="P28" s="191">
        <f>VLOOKUP($M28,'[2]Risk Process_RR Explanation'!$L$19:$S$23,6,FALSE)</f>
        <v>753660.652</v>
      </c>
      <c r="Q28" s="191">
        <f>VLOOKUP($M28,'[2]Risk Process_RR Explanation'!$L$19:$S$23,8,FALSE)</f>
        <v>1130490.9780000001</v>
      </c>
      <c r="R28" s="191">
        <f t="shared" si="0"/>
        <v>9</v>
      </c>
      <c r="S28" s="191">
        <f t="shared" ref="S28:U52" si="2">$L28*O28</f>
        <v>133774.76572999998</v>
      </c>
      <c r="T28" s="191">
        <f t="shared" si="2"/>
        <v>267549.53145999997</v>
      </c>
      <c r="U28" s="191">
        <f t="shared" si="2"/>
        <v>401324.29719000001</v>
      </c>
      <c r="V28" s="17" t="s">
        <v>29</v>
      </c>
      <c r="W28" s="161"/>
      <c r="X28" s="17"/>
      <c r="Z28" s="2"/>
    </row>
    <row r="29" spans="1:26" ht="28.5" x14ac:dyDescent="0.2">
      <c r="A29" s="10"/>
      <c r="B29" s="156">
        <v>6.7</v>
      </c>
      <c r="C29" s="188">
        <v>43467</v>
      </c>
      <c r="D29" s="156" t="s">
        <v>207</v>
      </c>
      <c r="E29" s="157" t="s">
        <v>204</v>
      </c>
      <c r="F29" s="158" t="s">
        <v>15</v>
      </c>
      <c r="G29" s="156" t="s">
        <v>202</v>
      </c>
      <c r="H29" s="159" t="s">
        <v>208</v>
      </c>
      <c r="I29" s="160" t="s">
        <v>209</v>
      </c>
      <c r="J29" s="189">
        <v>5</v>
      </c>
      <c r="K29" s="190" t="str">
        <f>VLOOKUP(J29,'[2]Risk Process_RR Explanation'!$L$19:$M$23,2,FALSE)</f>
        <v>VH</v>
      </c>
      <c r="L29" s="16">
        <f>VLOOKUP(J29,'[2]Risk Process_RR Explanation'!$L$19:$N$23,3,FALSE)</f>
        <v>0.9</v>
      </c>
      <c r="M29" s="189">
        <v>3</v>
      </c>
      <c r="N29" s="190" t="str">
        <f>VLOOKUP(M29,'[2]Risk Process_RR Explanation'!$L$19:$M$23,2,FALSE)</f>
        <v>M</v>
      </c>
      <c r="O29" s="191">
        <f>VLOOKUP($M29,'[2]Risk Process_RR Explanation'!$L$19:$S$23,4,FALSE)</f>
        <v>376830.326</v>
      </c>
      <c r="P29" s="191">
        <f>VLOOKUP($M29,'[2]Risk Process_RR Explanation'!$L$19:$S$23,6,FALSE)</f>
        <v>753660.652</v>
      </c>
      <c r="Q29" s="191">
        <f>VLOOKUP($M29,'[2]Risk Process_RR Explanation'!$L$19:$S$23,8,FALSE)</f>
        <v>1130490.9780000001</v>
      </c>
      <c r="R29" s="191">
        <f t="shared" si="0"/>
        <v>15</v>
      </c>
      <c r="S29" s="191">
        <f t="shared" si="2"/>
        <v>339147.29340000002</v>
      </c>
      <c r="T29" s="191">
        <f t="shared" si="2"/>
        <v>678294.58680000005</v>
      </c>
      <c r="U29" s="191">
        <f t="shared" si="2"/>
        <v>1017441.8802000001</v>
      </c>
      <c r="V29" s="17" t="s">
        <v>29</v>
      </c>
      <c r="W29" s="161"/>
      <c r="X29" s="17"/>
      <c r="Z29" s="2"/>
    </row>
    <row r="30" spans="1:26" ht="42.75" x14ac:dyDescent="0.2">
      <c r="A30" s="10"/>
      <c r="B30" s="192">
        <v>6.1</v>
      </c>
      <c r="C30" s="193">
        <v>43467</v>
      </c>
      <c r="D30" s="192" t="s">
        <v>210</v>
      </c>
      <c r="E30" s="194" t="s">
        <v>204</v>
      </c>
      <c r="F30" s="195" t="s">
        <v>15</v>
      </c>
      <c r="G30" s="192" t="s">
        <v>202</v>
      </c>
      <c r="H30" s="196" t="s">
        <v>211</v>
      </c>
      <c r="I30" s="197"/>
      <c r="J30" s="189">
        <v>2</v>
      </c>
      <c r="K30" s="190" t="str">
        <f>VLOOKUP(J30,'[2]Risk Process_RR Explanation'!$L$19:$M$23,2,FALSE)</f>
        <v>L</v>
      </c>
      <c r="L30" s="16">
        <f>VLOOKUP(J30,'[2]Risk Process_RR Explanation'!$L$19:$N$23,3,FALSE)</f>
        <v>0.13</v>
      </c>
      <c r="M30" s="189">
        <v>3</v>
      </c>
      <c r="N30" s="190" t="str">
        <f>VLOOKUP(M30,'[2]Risk Process_RR Explanation'!$L$19:$M$23,2,FALSE)</f>
        <v>M</v>
      </c>
      <c r="O30" s="191">
        <f>VLOOKUP($M30,'[2]Risk Process_RR Explanation'!$L$19:$S$23,4,FALSE)</f>
        <v>376830.326</v>
      </c>
      <c r="P30" s="191">
        <f>VLOOKUP($M30,'[2]Risk Process_RR Explanation'!$L$19:$S$23,6,FALSE)</f>
        <v>753660.652</v>
      </c>
      <c r="Q30" s="191">
        <f>VLOOKUP($M30,'[2]Risk Process_RR Explanation'!$L$19:$S$23,8,FALSE)</f>
        <v>1130490.9780000001</v>
      </c>
      <c r="R30" s="191">
        <f t="shared" si="0"/>
        <v>6</v>
      </c>
      <c r="S30" s="191"/>
      <c r="T30" s="191"/>
      <c r="U30" s="191"/>
      <c r="V30" s="17" t="s">
        <v>30</v>
      </c>
      <c r="W30" s="161"/>
      <c r="X30" s="17"/>
      <c r="Z30" s="2"/>
    </row>
    <row r="31" spans="1:26" ht="42.75" x14ac:dyDescent="0.2">
      <c r="A31" s="10"/>
      <c r="B31" s="156">
        <v>1.2</v>
      </c>
      <c r="C31" s="188">
        <v>43467</v>
      </c>
      <c r="D31" s="156" t="s">
        <v>185</v>
      </c>
      <c r="E31" s="157" t="s">
        <v>212</v>
      </c>
      <c r="F31" s="158" t="s">
        <v>15</v>
      </c>
      <c r="G31" s="156" t="s">
        <v>202</v>
      </c>
      <c r="H31" s="159" t="s">
        <v>213</v>
      </c>
      <c r="I31" s="160" t="s">
        <v>214</v>
      </c>
      <c r="J31" s="189">
        <v>2</v>
      </c>
      <c r="K31" s="190" t="str">
        <f>VLOOKUP(J31,'[2]Risk Process_RR Explanation'!$L$19:$M$23,2,FALSE)</f>
        <v>L</v>
      </c>
      <c r="L31" s="16">
        <f>VLOOKUP(J31,'[2]Risk Process_RR Explanation'!$L$19:$N$23,3,FALSE)</f>
        <v>0.13</v>
      </c>
      <c r="M31" s="189">
        <v>2</v>
      </c>
      <c r="N31" s="190" t="str">
        <f>VLOOKUP(M31,'[2]Risk Process_RR Explanation'!$L$19:$M$23,2,FALSE)</f>
        <v>L</v>
      </c>
      <c r="O31" s="191">
        <f>VLOOKUP($M31,'[2]Risk Process_RR Explanation'!$L$19:$S$23,4,FALSE)</f>
        <v>188415.163</v>
      </c>
      <c r="P31" s="191">
        <f>VLOOKUP($M31,'[2]Risk Process_RR Explanation'!$L$19:$S$23,6,FALSE)</f>
        <v>282622.74450000003</v>
      </c>
      <c r="Q31" s="191">
        <f>VLOOKUP($M31,'[2]Risk Process_RR Explanation'!$L$19:$S$23,8,FALSE)</f>
        <v>376830.326</v>
      </c>
      <c r="R31" s="191">
        <f t="shared" si="0"/>
        <v>4</v>
      </c>
      <c r="S31" s="191">
        <f t="shared" si="2"/>
        <v>24493.97119</v>
      </c>
      <c r="T31" s="191">
        <f t="shared" si="2"/>
        <v>36740.956785000002</v>
      </c>
      <c r="U31" s="191">
        <f t="shared" si="2"/>
        <v>48987.94238</v>
      </c>
      <c r="V31" s="17" t="s">
        <v>29</v>
      </c>
      <c r="W31" s="161"/>
      <c r="X31" s="17"/>
      <c r="Z31" s="2"/>
    </row>
    <row r="32" spans="1:26" ht="28.5" x14ac:dyDescent="0.2">
      <c r="A32" s="10"/>
      <c r="B32" s="156">
        <v>1.1000000000000001</v>
      </c>
      <c r="C32" s="188">
        <v>43467</v>
      </c>
      <c r="D32" s="156" t="s">
        <v>207</v>
      </c>
      <c r="E32" s="157" t="s">
        <v>212</v>
      </c>
      <c r="F32" s="158" t="s">
        <v>15</v>
      </c>
      <c r="G32" s="156" t="s">
        <v>202</v>
      </c>
      <c r="H32" s="159" t="s">
        <v>215</v>
      </c>
      <c r="I32" s="160" t="s">
        <v>216</v>
      </c>
      <c r="J32" s="189">
        <v>3</v>
      </c>
      <c r="K32" s="190" t="str">
        <f>VLOOKUP(J32,'[2]Risk Process_RR Explanation'!$L$19:$M$23,2,FALSE)</f>
        <v>M</v>
      </c>
      <c r="L32" s="16">
        <f>VLOOKUP(J32,'[2]Risk Process_RR Explanation'!$L$19:$N$23,3,FALSE)</f>
        <v>0.35499999999999998</v>
      </c>
      <c r="M32" s="189">
        <v>3</v>
      </c>
      <c r="N32" s="190" t="str">
        <f>VLOOKUP(M32,'[2]Risk Process_RR Explanation'!$L$19:$M$23,2,FALSE)</f>
        <v>M</v>
      </c>
      <c r="O32" s="191">
        <f>VLOOKUP($M32,'[2]Risk Process_RR Explanation'!$L$19:$S$23,4,FALSE)</f>
        <v>376830.326</v>
      </c>
      <c r="P32" s="191">
        <f>VLOOKUP($M32,'[2]Risk Process_RR Explanation'!$L$19:$S$23,6,FALSE)</f>
        <v>753660.652</v>
      </c>
      <c r="Q32" s="191">
        <f>VLOOKUP($M32,'[2]Risk Process_RR Explanation'!$L$19:$S$23,8,FALSE)</f>
        <v>1130490.9780000001</v>
      </c>
      <c r="R32" s="191">
        <f t="shared" si="0"/>
        <v>9</v>
      </c>
      <c r="S32" s="191">
        <f t="shared" si="2"/>
        <v>133774.76572999998</v>
      </c>
      <c r="T32" s="191">
        <f t="shared" si="2"/>
        <v>267549.53145999997</v>
      </c>
      <c r="U32" s="191">
        <f t="shared" si="2"/>
        <v>401324.29719000001</v>
      </c>
      <c r="V32" s="17" t="s">
        <v>29</v>
      </c>
      <c r="W32" s="161"/>
      <c r="X32" s="17"/>
      <c r="Z32" s="2"/>
    </row>
    <row r="33" spans="1:24" s="2" customFormat="1" ht="28.5" x14ac:dyDescent="0.2">
      <c r="A33" s="10"/>
      <c r="B33" s="198" t="s">
        <v>217</v>
      </c>
      <c r="C33" s="188">
        <v>44491</v>
      </c>
      <c r="D33" s="156" t="s">
        <v>127</v>
      </c>
      <c r="E33" s="157" t="s">
        <v>17</v>
      </c>
      <c r="F33" s="158" t="s">
        <v>15</v>
      </c>
      <c r="G33" s="156" t="s">
        <v>218</v>
      </c>
      <c r="H33" s="159" t="s">
        <v>219</v>
      </c>
      <c r="I33" s="160" t="s">
        <v>220</v>
      </c>
      <c r="J33" s="189">
        <v>1</v>
      </c>
      <c r="K33" s="190" t="str">
        <f>VLOOKUP(J33,'[2]Risk Process_RR Explanation'!$L$19:$M$23,2,FALSE)</f>
        <v>VL</v>
      </c>
      <c r="L33" s="16">
        <f>VLOOKUP(J33,'[2]Risk Process_RR Explanation'!$L$19:$N$23,3,FALSE)</f>
        <v>2.5000000000000001E-2</v>
      </c>
      <c r="M33" s="189">
        <v>5</v>
      </c>
      <c r="N33" s="190" t="str">
        <f>VLOOKUP(M33,'[2]Risk Process_RR Explanation'!$L$19:$M$23,2,FALSE)</f>
        <v>VH</v>
      </c>
      <c r="O33" s="191">
        <f>VLOOKUP($M33,'[2]Risk Process_RR Explanation'!$L$19:$S$23,4,FALSE)</f>
        <v>1884151.6300000001</v>
      </c>
      <c r="P33" s="191">
        <f>VLOOKUP($M33,'[2]Risk Process_RR Explanation'!$L$19:$S$23,6,FALSE)</f>
        <v>2826227.4450000003</v>
      </c>
      <c r="Q33" s="191">
        <f>VLOOKUP($M33,'[2]Risk Process_RR Explanation'!$L$19:$S$23,8,FALSE)</f>
        <v>3768303.2600000002</v>
      </c>
      <c r="R33" s="191">
        <f t="shared" si="0"/>
        <v>5</v>
      </c>
      <c r="S33" s="191"/>
      <c r="T33" s="191"/>
      <c r="U33" s="191"/>
      <c r="V33" s="17" t="s">
        <v>29</v>
      </c>
      <c r="W33" s="161"/>
      <c r="X33" s="17" t="s">
        <v>178</v>
      </c>
    </row>
    <row r="34" spans="1:24" s="2" customFormat="1" ht="28.5" x14ac:dyDescent="0.2">
      <c r="A34" s="10"/>
      <c r="B34" s="156" t="s">
        <v>221</v>
      </c>
      <c r="C34" s="188">
        <v>44491</v>
      </c>
      <c r="D34" s="156" t="s">
        <v>127</v>
      </c>
      <c r="E34" s="157" t="s">
        <v>17</v>
      </c>
      <c r="F34" s="158" t="s">
        <v>15</v>
      </c>
      <c r="G34" s="156" t="s">
        <v>218</v>
      </c>
      <c r="H34" s="159" t="s">
        <v>222</v>
      </c>
      <c r="I34" s="160"/>
      <c r="J34" s="189">
        <v>2</v>
      </c>
      <c r="K34" s="190" t="str">
        <f>VLOOKUP(J34,'[2]Risk Process_RR Explanation'!$L$19:$M$23,2,FALSE)</f>
        <v>L</v>
      </c>
      <c r="L34" s="16">
        <f>VLOOKUP(J34,'[2]Risk Process_RR Explanation'!$L$19:$N$23,3,FALSE)</f>
        <v>0.13</v>
      </c>
      <c r="M34" s="189">
        <v>4</v>
      </c>
      <c r="N34" s="190" t="str">
        <f>VLOOKUP(M34,'[2]Risk Process_RR Explanation'!$L$19:$M$23,2,FALSE)</f>
        <v>H</v>
      </c>
      <c r="O34" s="191">
        <f>VLOOKUP($M34,'[2]Risk Process_RR Explanation'!$L$19:$S$23,4,FALSE)</f>
        <v>1130490.9780000001</v>
      </c>
      <c r="P34" s="191">
        <f>VLOOKUP($M34,'[2]Risk Process_RR Explanation'!$L$19:$S$23,6,FALSE)</f>
        <v>1507321.304</v>
      </c>
      <c r="Q34" s="191">
        <f>VLOOKUP($M34,'[2]Risk Process_RR Explanation'!$L$19:$S$23,8,FALSE)</f>
        <v>1884151.6300000001</v>
      </c>
      <c r="R34" s="191">
        <f t="shared" si="0"/>
        <v>8</v>
      </c>
      <c r="S34" s="191"/>
      <c r="T34" s="191"/>
      <c r="U34" s="191"/>
      <c r="V34" s="17" t="s">
        <v>29</v>
      </c>
      <c r="W34" s="161"/>
      <c r="X34" s="17" t="s">
        <v>178</v>
      </c>
    </row>
    <row r="35" spans="1:24" s="2" customFormat="1" x14ac:dyDescent="0.2">
      <c r="A35" s="10"/>
      <c r="B35" s="192">
        <v>6.3</v>
      </c>
      <c r="C35" s="193">
        <v>43467</v>
      </c>
      <c r="D35" s="192" t="s">
        <v>223</v>
      </c>
      <c r="E35" s="194" t="s">
        <v>204</v>
      </c>
      <c r="F35" s="195" t="s">
        <v>15</v>
      </c>
      <c r="G35" s="192" t="s">
        <v>218</v>
      </c>
      <c r="H35" s="196" t="s">
        <v>224</v>
      </c>
      <c r="I35" s="197"/>
      <c r="J35" s="189">
        <v>1</v>
      </c>
      <c r="K35" s="190" t="str">
        <f>VLOOKUP(J35,'[2]Risk Process_RR Explanation'!$L$19:$M$23,2,FALSE)</f>
        <v>VL</v>
      </c>
      <c r="L35" s="16">
        <f>VLOOKUP(J35,'[2]Risk Process_RR Explanation'!$L$19:$N$23,3,FALSE)</f>
        <v>2.5000000000000001E-2</v>
      </c>
      <c r="M35" s="189">
        <v>5</v>
      </c>
      <c r="N35" s="190" t="str">
        <f>VLOOKUP(M35,'[2]Risk Process_RR Explanation'!$L$19:$M$23,2,FALSE)</f>
        <v>VH</v>
      </c>
      <c r="O35" s="191">
        <f>VLOOKUP($M35,'[2]Risk Process_RR Explanation'!$L$19:$S$23,4,FALSE)</f>
        <v>1884151.6300000001</v>
      </c>
      <c r="P35" s="191">
        <f>VLOOKUP($M35,'[2]Risk Process_RR Explanation'!$L$19:$S$23,6,FALSE)</f>
        <v>2826227.4450000003</v>
      </c>
      <c r="Q35" s="191">
        <f>VLOOKUP($M35,'[2]Risk Process_RR Explanation'!$L$19:$S$23,8,FALSE)</f>
        <v>3768303.2600000002</v>
      </c>
      <c r="R35" s="191">
        <f t="shared" si="0"/>
        <v>5</v>
      </c>
      <c r="S35" s="191"/>
      <c r="T35" s="191"/>
      <c r="U35" s="191"/>
      <c r="V35" s="17" t="s">
        <v>30</v>
      </c>
      <c r="W35" s="161"/>
      <c r="X35" s="17"/>
    </row>
    <row r="36" spans="1:24" s="2" customFormat="1" ht="28.5" x14ac:dyDescent="0.2">
      <c r="A36" s="10"/>
      <c r="B36" s="156">
        <v>4.5999999999999996</v>
      </c>
      <c r="C36" s="188">
        <v>43467</v>
      </c>
      <c r="D36" s="156" t="s">
        <v>210</v>
      </c>
      <c r="E36" s="157" t="s">
        <v>225</v>
      </c>
      <c r="F36" s="158" t="s">
        <v>15</v>
      </c>
      <c r="G36" s="156" t="s">
        <v>218</v>
      </c>
      <c r="H36" s="159" t="s">
        <v>226</v>
      </c>
      <c r="I36" s="160"/>
      <c r="J36" s="189">
        <v>2</v>
      </c>
      <c r="K36" s="190" t="str">
        <f>VLOOKUP(J36,'[2]Risk Process_RR Explanation'!$L$19:$M$23,2,FALSE)</f>
        <v>L</v>
      </c>
      <c r="L36" s="16">
        <f>VLOOKUP(J36,'[2]Risk Process_RR Explanation'!$L$19:$N$23,3,FALSE)</f>
        <v>0.13</v>
      </c>
      <c r="M36" s="189">
        <v>3</v>
      </c>
      <c r="N36" s="190" t="str">
        <f>VLOOKUP(M36,'[2]Risk Process_RR Explanation'!$L$19:$M$23,2,FALSE)</f>
        <v>M</v>
      </c>
      <c r="O36" s="191">
        <f>VLOOKUP($M36,'[2]Risk Process_RR Explanation'!$L$19:$S$23,4,FALSE)</f>
        <v>376830.326</v>
      </c>
      <c r="P36" s="191">
        <f>VLOOKUP($M36,'[2]Risk Process_RR Explanation'!$L$19:$S$23,6,FALSE)</f>
        <v>753660.652</v>
      </c>
      <c r="Q36" s="191">
        <f>VLOOKUP($M36,'[2]Risk Process_RR Explanation'!$L$19:$S$23,8,FALSE)</f>
        <v>1130490.9780000001</v>
      </c>
      <c r="R36" s="191">
        <f t="shared" si="0"/>
        <v>6</v>
      </c>
      <c r="S36" s="191">
        <f t="shared" si="2"/>
        <v>48987.94238</v>
      </c>
      <c r="T36" s="191">
        <f t="shared" si="2"/>
        <v>97975.884760000001</v>
      </c>
      <c r="U36" s="191">
        <f t="shared" si="2"/>
        <v>146963.82714000001</v>
      </c>
      <c r="V36" s="17" t="s">
        <v>29</v>
      </c>
      <c r="W36" s="161"/>
      <c r="X36" s="17" t="s">
        <v>190</v>
      </c>
    </row>
    <row r="37" spans="1:24" s="2" customFormat="1" ht="28.5" x14ac:dyDescent="0.2">
      <c r="A37" s="10"/>
      <c r="B37" s="156">
        <v>7.5</v>
      </c>
      <c r="C37" s="188">
        <v>43467</v>
      </c>
      <c r="D37" s="156" t="s">
        <v>127</v>
      </c>
      <c r="E37" s="157" t="s">
        <v>17</v>
      </c>
      <c r="F37" s="158" t="s">
        <v>15</v>
      </c>
      <c r="G37" s="156" t="s">
        <v>227</v>
      </c>
      <c r="H37" s="159" t="s">
        <v>228</v>
      </c>
      <c r="I37" s="160"/>
      <c r="J37" s="189">
        <v>1</v>
      </c>
      <c r="K37" s="190" t="str">
        <f>VLOOKUP(J37,'[2]Risk Process_RR Explanation'!$L$19:$M$23,2,FALSE)</f>
        <v>VL</v>
      </c>
      <c r="L37" s="16">
        <f>VLOOKUP(J37,'[2]Risk Process_RR Explanation'!$L$19:$N$23,3,FALSE)</f>
        <v>2.5000000000000001E-2</v>
      </c>
      <c r="M37" s="189">
        <v>4</v>
      </c>
      <c r="N37" s="190" t="str">
        <f>VLOOKUP(M37,'[2]Risk Process_RR Explanation'!$L$19:$M$23,2,FALSE)</f>
        <v>H</v>
      </c>
      <c r="O37" s="191">
        <f>VLOOKUP($M37,'[2]Risk Process_RR Explanation'!$L$19:$S$23,4,FALSE)</f>
        <v>1130490.9780000001</v>
      </c>
      <c r="P37" s="191">
        <f>VLOOKUP($M37,'[2]Risk Process_RR Explanation'!$L$19:$S$23,6,FALSE)</f>
        <v>1507321.304</v>
      </c>
      <c r="Q37" s="191">
        <f>VLOOKUP($M37,'[2]Risk Process_RR Explanation'!$L$19:$S$23,8,FALSE)</f>
        <v>1884151.6300000001</v>
      </c>
      <c r="R37" s="191">
        <f t="shared" si="0"/>
        <v>4</v>
      </c>
      <c r="S37" s="191"/>
      <c r="T37" s="191"/>
      <c r="U37" s="191"/>
      <c r="V37" s="17" t="s">
        <v>29</v>
      </c>
      <c r="W37" s="161"/>
      <c r="X37" s="17" t="s">
        <v>178</v>
      </c>
    </row>
    <row r="38" spans="1:24" s="2" customFormat="1" ht="42.75" x14ac:dyDescent="0.2">
      <c r="A38" s="10"/>
      <c r="B38" s="192">
        <v>7.3</v>
      </c>
      <c r="C38" s="193">
        <v>43467</v>
      </c>
      <c r="D38" s="192" t="s">
        <v>185</v>
      </c>
      <c r="E38" s="194" t="s">
        <v>17</v>
      </c>
      <c r="F38" s="195" t="s">
        <v>15</v>
      </c>
      <c r="G38" s="192" t="s">
        <v>227</v>
      </c>
      <c r="H38" s="196" t="s">
        <v>229</v>
      </c>
      <c r="I38" s="197"/>
      <c r="J38" s="189">
        <v>3</v>
      </c>
      <c r="K38" s="190" t="str">
        <f>VLOOKUP(J38,'[2]Risk Process_RR Explanation'!$L$19:$M$23,2,FALSE)</f>
        <v>M</v>
      </c>
      <c r="L38" s="16">
        <f>VLOOKUP(J38,'[2]Risk Process_RR Explanation'!$L$19:$N$23,3,FALSE)</f>
        <v>0.35499999999999998</v>
      </c>
      <c r="M38" s="189">
        <v>3</v>
      </c>
      <c r="N38" s="190" t="str">
        <f>VLOOKUP(M38,'[2]Risk Process_RR Explanation'!$L$19:$M$23,2,FALSE)</f>
        <v>M</v>
      </c>
      <c r="O38" s="191">
        <f>VLOOKUP($M38,'[2]Risk Process_RR Explanation'!$L$19:$S$23,4,FALSE)</f>
        <v>376830.326</v>
      </c>
      <c r="P38" s="191">
        <f>VLOOKUP($M38,'[2]Risk Process_RR Explanation'!$L$19:$S$23,6,FALSE)</f>
        <v>753660.652</v>
      </c>
      <c r="Q38" s="191">
        <f>VLOOKUP($M38,'[2]Risk Process_RR Explanation'!$L$19:$S$23,8,FALSE)</f>
        <v>1130490.9780000001</v>
      </c>
      <c r="R38" s="191">
        <f t="shared" si="0"/>
        <v>9</v>
      </c>
      <c r="S38" s="191"/>
      <c r="T38" s="191"/>
      <c r="U38" s="191"/>
      <c r="V38" s="17" t="s">
        <v>30</v>
      </c>
      <c r="W38" s="161"/>
      <c r="X38" s="17"/>
    </row>
    <row r="39" spans="1:24" s="2" customFormat="1" x14ac:dyDescent="0.2">
      <c r="A39" s="10"/>
      <c r="B39" s="156">
        <v>6.4</v>
      </c>
      <c r="C39" s="188">
        <v>43467</v>
      </c>
      <c r="D39" s="156" t="s">
        <v>185</v>
      </c>
      <c r="E39" s="157" t="s">
        <v>204</v>
      </c>
      <c r="F39" s="158" t="s">
        <v>15</v>
      </c>
      <c r="G39" s="156" t="s">
        <v>227</v>
      </c>
      <c r="H39" s="159" t="s">
        <v>230</v>
      </c>
      <c r="I39" s="160"/>
      <c r="J39" s="189">
        <v>2</v>
      </c>
      <c r="K39" s="190" t="str">
        <f>VLOOKUP(J39,'[2]Risk Process_RR Explanation'!$L$19:$M$23,2,FALSE)</f>
        <v>L</v>
      </c>
      <c r="L39" s="16">
        <f>VLOOKUP(J39,'[2]Risk Process_RR Explanation'!$L$19:$N$23,3,FALSE)</f>
        <v>0.13</v>
      </c>
      <c r="M39" s="189">
        <v>3</v>
      </c>
      <c r="N39" s="190" t="str">
        <f>VLOOKUP(M39,'[2]Risk Process_RR Explanation'!$L$19:$M$23,2,FALSE)</f>
        <v>M</v>
      </c>
      <c r="O39" s="191">
        <f>VLOOKUP($M39,'[2]Risk Process_RR Explanation'!$L$19:$S$23,4,FALSE)</f>
        <v>376830.326</v>
      </c>
      <c r="P39" s="191">
        <f>VLOOKUP($M39,'[2]Risk Process_RR Explanation'!$L$19:$S$23,6,FALSE)</f>
        <v>753660.652</v>
      </c>
      <c r="Q39" s="191">
        <f>VLOOKUP($M39,'[2]Risk Process_RR Explanation'!$L$19:$S$23,8,FALSE)</f>
        <v>1130490.9780000001</v>
      </c>
      <c r="R39" s="191">
        <f t="shared" si="0"/>
        <v>6</v>
      </c>
      <c r="S39" s="191">
        <f t="shared" si="2"/>
        <v>48987.94238</v>
      </c>
      <c r="T39" s="191">
        <f t="shared" si="2"/>
        <v>97975.884760000001</v>
      </c>
      <c r="U39" s="191">
        <f t="shared" si="2"/>
        <v>146963.82714000001</v>
      </c>
      <c r="V39" s="17" t="s">
        <v>29</v>
      </c>
      <c r="W39" s="161"/>
      <c r="X39" s="17"/>
    </row>
    <row r="40" spans="1:24" s="2" customFormat="1" ht="28.5" x14ac:dyDescent="0.2">
      <c r="A40" s="10"/>
      <c r="B40" s="156" t="s">
        <v>231</v>
      </c>
      <c r="C40" s="188">
        <v>44491</v>
      </c>
      <c r="D40" s="156" t="s">
        <v>127</v>
      </c>
      <c r="E40" s="157" t="s">
        <v>232</v>
      </c>
      <c r="F40" s="158" t="s">
        <v>15</v>
      </c>
      <c r="G40" s="156" t="s">
        <v>18</v>
      </c>
      <c r="H40" s="159" t="s">
        <v>233</v>
      </c>
      <c r="I40" s="160" t="s">
        <v>234</v>
      </c>
      <c r="J40" s="189">
        <v>1</v>
      </c>
      <c r="K40" s="190" t="str">
        <f>VLOOKUP(J40,'[2]Risk Process_RR Explanation'!$L$19:$M$23,2,FALSE)</f>
        <v>VL</v>
      </c>
      <c r="L40" s="16">
        <f>VLOOKUP(J40,'[2]Risk Process_RR Explanation'!$L$19:$N$23,3,FALSE)</f>
        <v>2.5000000000000001E-2</v>
      </c>
      <c r="M40" s="189">
        <v>2</v>
      </c>
      <c r="N40" s="190" t="str">
        <f>VLOOKUP(M40,'[2]Risk Process_RR Explanation'!$L$19:$M$23,2,FALSE)</f>
        <v>L</v>
      </c>
      <c r="O40" s="191">
        <f>VLOOKUP($M40,'[2]Risk Process_RR Explanation'!$L$19:$S$23,4,FALSE)</f>
        <v>188415.163</v>
      </c>
      <c r="P40" s="191">
        <f>VLOOKUP($M40,'[2]Risk Process_RR Explanation'!$L$19:$S$23,6,FALSE)</f>
        <v>282622.74450000003</v>
      </c>
      <c r="Q40" s="191">
        <f>VLOOKUP($M40,'[2]Risk Process_RR Explanation'!$L$19:$S$23,8,FALSE)</f>
        <v>376830.326</v>
      </c>
      <c r="R40" s="191">
        <f t="shared" si="0"/>
        <v>2</v>
      </c>
      <c r="S40" s="191"/>
      <c r="T40" s="191"/>
      <c r="U40" s="191"/>
      <c r="V40" s="17" t="s">
        <v>29</v>
      </c>
      <c r="W40" s="161"/>
      <c r="X40" s="17" t="s">
        <v>178</v>
      </c>
    </row>
    <row r="41" spans="1:24" s="2" customFormat="1" ht="42.75" x14ac:dyDescent="0.2">
      <c r="A41" s="10"/>
      <c r="B41" s="192">
        <v>9.3000000000000007</v>
      </c>
      <c r="C41" s="193">
        <v>43467</v>
      </c>
      <c r="D41" s="192" t="s">
        <v>127</v>
      </c>
      <c r="E41" s="194" t="s">
        <v>17</v>
      </c>
      <c r="F41" s="195" t="s">
        <v>15</v>
      </c>
      <c r="G41" s="192" t="s">
        <v>18</v>
      </c>
      <c r="H41" s="196" t="s">
        <v>235</v>
      </c>
      <c r="I41" s="197"/>
      <c r="J41" s="189">
        <v>1</v>
      </c>
      <c r="K41" s="190" t="str">
        <f>VLOOKUP(J41,'[2]Risk Process_RR Explanation'!$L$19:$M$23,2,FALSE)</f>
        <v>VL</v>
      </c>
      <c r="L41" s="16">
        <f>VLOOKUP(J41,'[2]Risk Process_RR Explanation'!$L$19:$N$23,3,FALSE)</f>
        <v>2.5000000000000001E-2</v>
      </c>
      <c r="M41" s="189">
        <v>4</v>
      </c>
      <c r="N41" s="190" t="str">
        <f>VLOOKUP(M41,'[2]Risk Process_RR Explanation'!$L$19:$M$23,2,FALSE)</f>
        <v>H</v>
      </c>
      <c r="O41" s="191">
        <f>VLOOKUP($M41,'[2]Risk Process_RR Explanation'!$L$19:$S$23,4,FALSE)</f>
        <v>1130490.9780000001</v>
      </c>
      <c r="P41" s="191">
        <f>VLOOKUP($M41,'[2]Risk Process_RR Explanation'!$L$19:$S$23,6,FALSE)</f>
        <v>1507321.304</v>
      </c>
      <c r="Q41" s="191">
        <f>VLOOKUP($M41,'[2]Risk Process_RR Explanation'!$L$19:$S$23,8,FALSE)</f>
        <v>1884151.6300000001</v>
      </c>
      <c r="R41" s="191">
        <f t="shared" si="0"/>
        <v>4</v>
      </c>
      <c r="S41" s="191">
        <f t="shared" si="2"/>
        <v>28262.274450000004</v>
      </c>
      <c r="T41" s="191">
        <f t="shared" si="2"/>
        <v>37683.032599999999</v>
      </c>
      <c r="U41" s="191">
        <f t="shared" si="2"/>
        <v>47103.790750000007</v>
      </c>
      <c r="V41" s="17" t="s">
        <v>29</v>
      </c>
      <c r="W41" s="161"/>
      <c r="X41" s="17"/>
    </row>
    <row r="42" spans="1:24" s="2" customFormat="1" ht="28.5" x14ac:dyDescent="0.2">
      <c r="A42" s="10"/>
      <c r="B42" s="156">
        <v>9.1999999999999993</v>
      </c>
      <c r="C42" s="188">
        <v>43467</v>
      </c>
      <c r="D42" s="156" t="s">
        <v>127</v>
      </c>
      <c r="E42" s="157" t="s">
        <v>17</v>
      </c>
      <c r="F42" s="158" t="s">
        <v>15</v>
      </c>
      <c r="G42" s="156" t="s">
        <v>18</v>
      </c>
      <c r="H42" s="159" t="s">
        <v>236</v>
      </c>
      <c r="I42" s="160" t="s">
        <v>237</v>
      </c>
      <c r="J42" s="189">
        <v>3</v>
      </c>
      <c r="K42" s="190" t="str">
        <f>VLOOKUP(J42,'[2]Risk Process_RR Explanation'!$L$19:$M$23,2,FALSE)</f>
        <v>M</v>
      </c>
      <c r="L42" s="16">
        <f>VLOOKUP(J42,'[2]Risk Process_RR Explanation'!$L$19:$N$23,3,FALSE)</f>
        <v>0.35499999999999998</v>
      </c>
      <c r="M42" s="189">
        <v>2</v>
      </c>
      <c r="N42" s="190" t="str">
        <f>VLOOKUP(M42,'[2]Risk Process_RR Explanation'!$L$19:$M$23,2,FALSE)</f>
        <v>L</v>
      </c>
      <c r="O42" s="191">
        <f>VLOOKUP($M42,'[2]Risk Process_RR Explanation'!$L$19:$S$23,4,FALSE)</f>
        <v>188415.163</v>
      </c>
      <c r="P42" s="191">
        <f>VLOOKUP($M42,'[2]Risk Process_RR Explanation'!$L$19:$S$23,6,FALSE)</f>
        <v>282622.74450000003</v>
      </c>
      <c r="Q42" s="191">
        <f>VLOOKUP($M42,'[2]Risk Process_RR Explanation'!$L$19:$S$23,8,FALSE)</f>
        <v>376830.326</v>
      </c>
      <c r="R42" s="191">
        <f t="shared" si="0"/>
        <v>6</v>
      </c>
      <c r="S42" s="191"/>
      <c r="T42" s="191"/>
      <c r="U42" s="191"/>
      <c r="V42" s="17" t="s">
        <v>29</v>
      </c>
      <c r="W42" s="161"/>
      <c r="X42" s="17" t="s">
        <v>178</v>
      </c>
    </row>
    <row r="43" spans="1:24" s="2" customFormat="1" ht="28.5" x14ac:dyDescent="0.2">
      <c r="A43" s="10"/>
      <c r="B43" s="192">
        <v>9.1</v>
      </c>
      <c r="C43" s="193">
        <v>43467</v>
      </c>
      <c r="D43" s="192" t="s">
        <v>127</v>
      </c>
      <c r="E43" s="194" t="s">
        <v>17</v>
      </c>
      <c r="F43" s="195" t="s">
        <v>15</v>
      </c>
      <c r="G43" s="192" t="s">
        <v>18</v>
      </c>
      <c r="H43" s="196" t="s">
        <v>238</v>
      </c>
      <c r="I43" s="197"/>
      <c r="J43" s="189">
        <v>1</v>
      </c>
      <c r="K43" s="190" t="str">
        <f>VLOOKUP(J43,'[2]Risk Process_RR Explanation'!$L$19:$M$23,2,FALSE)</f>
        <v>VL</v>
      </c>
      <c r="L43" s="16">
        <f>VLOOKUP(J43,'[2]Risk Process_RR Explanation'!$L$19:$N$23,3,FALSE)</f>
        <v>2.5000000000000001E-2</v>
      </c>
      <c r="M43" s="189">
        <v>3</v>
      </c>
      <c r="N43" s="190" t="str">
        <f>VLOOKUP(M43,'[2]Risk Process_RR Explanation'!$L$19:$M$23,2,FALSE)</f>
        <v>M</v>
      </c>
      <c r="O43" s="191">
        <f>VLOOKUP($M43,'[2]Risk Process_RR Explanation'!$L$19:$S$23,4,FALSE)</f>
        <v>376830.326</v>
      </c>
      <c r="P43" s="191">
        <f>VLOOKUP($M43,'[2]Risk Process_RR Explanation'!$L$19:$S$23,6,FALSE)</f>
        <v>753660.652</v>
      </c>
      <c r="Q43" s="191">
        <f>VLOOKUP($M43,'[2]Risk Process_RR Explanation'!$L$19:$S$23,8,FALSE)</f>
        <v>1130490.9780000001</v>
      </c>
      <c r="R43" s="191">
        <f t="shared" si="0"/>
        <v>3</v>
      </c>
      <c r="S43" s="191"/>
      <c r="T43" s="191"/>
      <c r="U43" s="191"/>
      <c r="V43" s="17" t="s">
        <v>30</v>
      </c>
      <c r="W43" s="161"/>
      <c r="X43" s="17"/>
    </row>
    <row r="44" spans="1:24" s="2" customFormat="1" ht="28.5" x14ac:dyDescent="0.2">
      <c r="A44" s="10"/>
      <c r="B44" s="156">
        <v>7.2</v>
      </c>
      <c r="C44" s="188">
        <v>43467</v>
      </c>
      <c r="D44" s="156" t="s">
        <v>185</v>
      </c>
      <c r="E44" s="157" t="s">
        <v>17</v>
      </c>
      <c r="F44" s="158" t="s">
        <v>15</v>
      </c>
      <c r="G44" s="156" t="s">
        <v>18</v>
      </c>
      <c r="H44" s="159" t="s">
        <v>239</v>
      </c>
      <c r="I44" s="160"/>
      <c r="J44" s="189">
        <v>4</v>
      </c>
      <c r="K44" s="190" t="str">
        <f>VLOOKUP(J44,'[2]Risk Process_RR Explanation'!$L$19:$M$23,2,FALSE)</f>
        <v>H</v>
      </c>
      <c r="L44" s="16">
        <f>VLOOKUP(J44,'[2]Risk Process_RR Explanation'!$L$19:$N$23,3,FALSE)</f>
        <v>0.65500000000000003</v>
      </c>
      <c r="M44" s="189">
        <v>3</v>
      </c>
      <c r="N44" s="190" t="str">
        <f>VLOOKUP(M44,'[2]Risk Process_RR Explanation'!$L$19:$M$23,2,FALSE)</f>
        <v>M</v>
      </c>
      <c r="O44" s="191">
        <f>VLOOKUP($M44,'[2]Risk Process_RR Explanation'!$L$19:$S$23,4,FALSE)</f>
        <v>376830.326</v>
      </c>
      <c r="P44" s="191">
        <f>VLOOKUP($M44,'[2]Risk Process_RR Explanation'!$L$19:$S$23,6,FALSE)</f>
        <v>753660.652</v>
      </c>
      <c r="Q44" s="191">
        <f>VLOOKUP($M44,'[2]Risk Process_RR Explanation'!$L$19:$S$23,8,FALSE)</f>
        <v>1130490.9780000001</v>
      </c>
      <c r="R44" s="191">
        <f t="shared" si="0"/>
        <v>12</v>
      </c>
      <c r="S44" s="191">
        <f t="shared" si="2"/>
        <v>246823.86353</v>
      </c>
      <c r="T44" s="191">
        <f t="shared" si="2"/>
        <v>493647.72706</v>
      </c>
      <c r="U44" s="191">
        <f t="shared" si="2"/>
        <v>740471.59059000015</v>
      </c>
      <c r="V44" s="17" t="s">
        <v>29</v>
      </c>
      <c r="W44" s="161"/>
      <c r="X44" s="17"/>
    </row>
    <row r="45" spans="1:24" s="2" customFormat="1" ht="28.5" x14ac:dyDescent="0.2">
      <c r="A45" s="10"/>
      <c r="B45" s="156">
        <v>7.11</v>
      </c>
      <c r="C45" s="188">
        <v>43467</v>
      </c>
      <c r="D45" s="156" t="s">
        <v>127</v>
      </c>
      <c r="E45" s="157" t="s">
        <v>17</v>
      </c>
      <c r="F45" s="158" t="s">
        <v>15</v>
      </c>
      <c r="G45" s="156" t="s">
        <v>18</v>
      </c>
      <c r="H45" s="159" t="s">
        <v>240</v>
      </c>
      <c r="I45" s="160" t="s">
        <v>237</v>
      </c>
      <c r="J45" s="189">
        <v>1</v>
      </c>
      <c r="K45" s="190" t="str">
        <f>VLOOKUP(J45,'[2]Risk Process_RR Explanation'!$L$19:$M$23,2,FALSE)</f>
        <v>VL</v>
      </c>
      <c r="L45" s="16">
        <f>VLOOKUP(J45,'[2]Risk Process_RR Explanation'!$L$19:$N$23,3,FALSE)</f>
        <v>2.5000000000000001E-2</v>
      </c>
      <c r="M45" s="189">
        <v>5</v>
      </c>
      <c r="N45" s="190" t="str">
        <f>VLOOKUP(M45,'[2]Risk Process_RR Explanation'!$L$19:$M$23,2,FALSE)</f>
        <v>VH</v>
      </c>
      <c r="O45" s="191">
        <f>VLOOKUP($M45,'[2]Risk Process_RR Explanation'!$L$19:$S$23,4,FALSE)</f>
        <v>1884151.6300000001</v>
      </c>
      <c r="P45" s="191">
        <f>VLOOKUP($M45,'[2]Risk Process_RR Explanation'!$L$19:$S$23,6,FALSE)</f>
        <v>2826227.4450000003</v>
      </c>
      <c r="Q45" s="191">
        <f>VLOOKUP($M45,'[2]Risk Process_RR Explanation'!$L$19:$S$23,8,FALSE)</f>
        <v>3768303.2600000002</v>
      </c>
      <c r="R45" s="191">
        <f t="shared" si="0"/>
        <v>5</v>
      </c>
      <c r="S45" s="191"/>
      <c r="T45" s="191"/>
      <c r="U45" s="191"/>
      <c r="V45" s="17" t="s">
        <v>29</v>
      </c>
      <c r="W45" s="161"/>
      <c r="X45" s="17" t="s">
        <v>178</v>
      </c>
    </row>
    <row r="46" spans="1:24" s="2" customFormat="1" ht="28.5" x14ac:dyDescent="0.2">
      <c r="A46" s="10"/>
      <c r="B46" s="192">
        <v>7.7</v>
      </c>
      <c r="C46" s="193">
        <v>43467</v>
      </c>
      <c r="D46" s="192" t="s">
        <v>185</v>
      </c>
      <c r="E46" s="194" t="s">
        <v>17</v>
      </c>
      <c r="F46" s="195" t="s">
        <v>15</v>
      </c>
      <c r="G46" s="192" t="s">
        <v>241</v>
      </c>
      <c r="H46" s="196" t="s">
        <v>242</v>
      </c>
      <c r="I46" s="197"/>
      <c r="J46" s="189">
        <v>3</v>
      </c>
      <c r="K46" s="190" t="str">
        <f>VLOOKUP(J46,'[2]Risk Process_RR Explanation'!$L$19:$M$23,2,FALSE)</f>
        <v>M</v>
      </c>
      <c r="L46" s="16">
        <f>VLOOKUP(J46,'[2]Risk Process_RR Explanation'!$L$19:$N$23,3,FALSE)</f>
        <v>0.35499999999999998</v>
      </c>
      <c r="M46" s="189">
        <v>3</v>
      </c>
      <c r="N46" s="190" t="str">
        <f>VLOOKUP(M46,'[2]Risk Process_RR Explanation'!$L$19:$M$23,2,FALSE)</f>
        <v>M</v>
      </c>
      <c r="O46" s="191">
        <f>VLOOKUP($M46,'[2]Risk Process_RR Explanation'!$L$19:$S$23,4,FALSE)</f>
        <v>376830.326</v>
      </c>
      <c r="P46" s="191">
        <f>VLOOKUP($M46,'[2]Risk Process_RR Explanation'!$L$19:$S$23,6,FALSE)</f>
        <v>753660.652</v>
      </c>
      <c r="Q46" s="191">
        <f>VLOOKUP($M46,'[2]Risk Process_RR Explanation'!$L$19:$S$23,8,FALSE)</f>
        <v>1130490.9780000001</v>
      </c>
      <c r="R46" s="191">
        <f t="shared" si="0"/>
        <v>9</v>
      </c>
      <c r="S46" s="191"/>
      <c r="T46" s="191"/>
      <c r="U46" s="191"/>
      <c r="V46" s="17" t="s">
        <v>30</v>
      </c>
      <c r="W46" s="161"/>
      <c r="X46" s="17"/>
    </row>
    <row r="47" spans="1:24" s="2" customFormat="1" ht="42.75" x14ac:dyDescent="0.2">
      <c r="A47" s="10"/>
      <c r="B47" s="156">
        <v>5.5</v>
      </c>
      <c r="C47" s="188">
        <v>43467</v>
      </c>
      <c r="D47" s="156" t="s">
        <v>127</v>
      </c>
      <c r="E47" s="157" t="s">
        <v>173</v>
      </c>
      <c r="F47" s="158" t="s">
        <v>15</v>
      </c>
      <c r="G47" s="156" t="s">
        <v>241</v>
      </c>
      <c r="H47" s="159" t="s">
        <v>243</v>
      </c>
      <c r="I47" s="160" t="s">
        <v>244</v>
      </c>
      <c r="J47" s="189">
        <v>2</v>
      </c>
      <c r="K47" s="190" t="str">
        <f>VLOOKUP(J47,'[2]Risk Process_RR Explanation'!$L$19:$M$23,2,FALSE)</f>
        <v>L</v>
      </c>
      <c r="L47" s="16">
        <f>VLOOKUP(J47,'[2]Risk Process_RR Explanation'!$L$19:$N$23,3,FALSE)</f>
        <v>0.13</v>
      </c>
      <c r="M47" s="189">
        <v>4</v>
      </c>
      <c r="N47" s="190" t="str">
        <f>VLOOKUP(M47,'[2]Risk Process_RR Explanation'!$L$19:$M$23,2,FALSE)</f>
        <v>H</v>
      </c>
      <c r="O47" s="191">
        <f>VLOOKUP($M47,'[2]Risk Process_RR Explanation'!$L$19:$S$23,4,FALSE)</f>
        <v>1130490.9780000001</v>
      </c>
      <c r="P47" s="191">
        <f>VLOOKUP($M47,'[2]Risk Process_RR Explanation'!$L$19:$S$23,6,FALSE)</f>
        <v>1507321.304</v>
      </c>
      <c r="Q47" s="191">
        <f>VLOOKUP($M47,'[2]Risk Process_RR Explanation'!$L$19:$S$23,8,FALSE)</f>
        <v>1884151.6300000001</v>
      </c>
      <c r="R47" s="191">
        <f t="shared" si="0"/>
        <v>8</v>
      </c>
      <c r="S47" s="191"/>
      <c r="T47" s="191"/>
      <c r="U47" s="191"/>
      <c r="V47" s="17" t="s">
        <v>29</v>
      </c>
      <c r="W47" s="161"/>
      <c r="X47" s="17" t="s">
        <v>178</v>
      </c>
    </row>
    <row r="48" spans="1:24" s="2" customFormat="1" ht="28.5" x14ac:dyDescent="0.2">
      <c r="A48" s="10"/>
      <c r="B48" s="156">
        <v>3.2</v>
      </c>
      <c r="C48" s="188">
        <v>43467</v>
      </c>
      <c r="D48" s="156" t="s">
        <v>210</v>
      </c>
      <c r="E48" s="157" t="s">
        <v>245</v>
      </c>
      <c r="F48" s="158" t="s">
        <v>15</v>
      </c>
      <c r="G48" s="156" t="s">
        <v>241</v>
      </c>
      <c r="H48" s="159" t="s">
        <v>246</v>
      </c>
      <c r="I48" s="160"/>
      <c r="J48" s="189">
        <v>2</v>
      </c>
      <c r="K48" s="190" t="str">
        <f>VLOOKUP(J48,'[2]Risk Process_RR Explanation'!$L$19:$M$23,2,FALSE)</f>
        <v>L</v>
      </c>
      <c r="L48" s="16">
        <f>VLOOKUP(J48,'[2]Risk Process_RR Explanation'!$L$19:$N$23,3,FALSE)</f>
        <v>0.13</v>
      </c>
      <c r="M48" s="189">
        <v>2</v>
      </c>
      <c r="N48" s="190" t="str">
        <f>VLOOKUP(M48,'[2]Risk Process_RR Explanation'!$L$19:$M$23,2,FALSE)</f>
        <v>L</v>
      </c>
      <c r="O48" s="191">
        <f>VLOOKUP($M48,'[2]Risk Process_RR Explanation'!$L$19:$S$23,4,FALSE)</f>
        <v>188415.163</v>
      </c>
      <c r="P48" s="191">
        <f>VLOOKUP($M48,'[2]Risk Process_RR Explanation'!$L$19:$S$23,6,FALSE)</f>
        <v>282622.74450000003</v>
      </c>
      <c r="Q48" s="191">
        <f>VLOOKUP($M48,'[2]Risk Process_RR Explanation'!$L$19:$S$23,8,FALSE)</f>
        <v>376830.326</v>
      </c>
      <c r="R48" s="191">
        <f t="shared" si="0"/>
        <v>4</v>
      </c>
      <c r="S48" s="191">
        <f t="shared" si="2"/>
        <v>24493.97119</v>
      </c>
      <c r="T48" s="191">
        <f t="shared" si="2"/>
        <v>36740.956785000002</v>
      </c>
      <c r="U48" s="191">
        <f t="shared" si="2"/>
        <v>48987.94238</v>
      </c>
      <c r="V48" s="17" t="s">
        <v>29</v>
      </c>
      <c r="W48" s="161"/>
      <c r="X48" s="17"/>
    </row>
    <row r="49" spans="1:24" s="2" customFormat="1" ht="28.5" x14ac:dyDescent="0.2">
      <c r="A49" s="10"/>
      <c r="B49" s="198" t="s">
        <v>247</v>
      </c>
      <c r="C49" s="188">
        <v>43467</v>
      </c>
      <c r="D49" s="156" t="s">
        <v>185</v>
      </c>
      <c r="E49" s="157" t="s">
        <v>225</v>
      </c>
      <c r="F49" s="158" t="s">
        <v>15</v>
      </c>
      <c r="G49" s="156" t="s">
        <v>248</v>
      </c>
      <c r="H49" s="159" t="s">
        <v>249</v>
      </c>
      <c r="I49" s="160"/>
      <c r="J49" s="189">
        <v>1</v>
      </c>
      <c r="K49" s="190" t="str">
        <f>VLOOKUP(J49,'[2]Risk Process_RR Explanation'!$L$19:$M$23,2,FALSE)</f>
        <v>VL</v>
      </c>
      <c r="L49" s="16">
        <f>VLOOKUP(J49,'[2]Risk Process_RR Explanation'!$L$19:$N$23,3,FALSE)</f>
        <v>2.5000000000000001E-2</v>
      </c>
      <c r="M49" s="189">
        <v>5</v>
      </c>
      <c r="N49" s="190" t="str">
        <f>VLOOKUP(M49,'[2]Risk Process_RR Explanation'!$L$19:$M$23,2,FALSE)</f>
        <v>VH</v>
      </c>
      <c r="O49" s="191">
        <f>VLOOKUP($M49,'[2]Risk Process_RR Explanation'!$L$19:$S$23,4,FALSE)</f>
        <v>1884151.6300000001</v>
      </c>
      <c r="P49" s="191">
        <f>VLOOKUP($M49,'[2]Risk Process_RR Explanation'!$L$19:$S$23,6,FALSE)</f>
        <v>2826227.4450000003</v>
      </c>
      <c r="Q49" s="191">
        <f>VLOOKUP($M49,'[2]Risk Process_RR Explanation'!$L$19:$S$23,8,FALSE)</f>
        <v>3768303.2600000002</v>
      </c>
      <c r="R49" s="191">
        <f t="shared" si="0"/>
        <v>5</v>
      </c>
      <c r="S49" s="191">
        <f t="shared" si="2"/>
        <v>47103.790750000007</v>
      </c>
      <c r="T49" s="191">
        <f t="shared" si="2"/>
        <v>70655.686125000007</v>
      </c>
      <c r="U49" s="191">
        <f t="shared" si="2"/>
        <v>94207.581500000015</v>
      </c>
      <c r="V49" s="17" t="s">
        <v>29</v>
      </c>
      <c r="W49" s="161"/>
      <c r="X49" s="17" t="s">
        <v>190</v>
      </c>
    </row>
    <row r="50" spans="1:24" s="2" customFormat="1" ht="28.5" x14ac:dyDescent="0.2">
      <c r="A50" s="10"/>
      <c r="B50" s="156">
        <v>7.14</v>
      </c>
      <c r="C50" s="188">
        <v>44491</v>
      </c>
      <c r="D50" s="156" t="s">
        <v>185</v>
      </c>
      <c r="E50" s="157" t="s">
        <v>17</v>
      </c>
      <c r="F50" s="158" t="s">
        <v>15</v>
      </c>
      <c r="G50" s="156" t="s">
        <v>248</v>
      </c>
      <c r="H50" s="159" t="s">
        <v>250</v>
      </c>
      <c r="I50" s="160" t="s">
        <v>251</v>
      </c>
      <c r="J50" s="189">
        <v>3</v>
      </c>
      <c r="K50" s="190" t="str">
        <f>VLOOKUP(J50,'[2]Risk Process_RR Explanation'!$L$19:$M$23,2,FALSE)</f>
        <v>M</v>
      </c>
      <c r="L50" s="16">
        <f>VLOOKUP(J50,'[2]Risk Process_RR Explanation'!$L$19:$N$23,3,FALSE)</f>
        <v>0.35499999999999998</v>
      </c>
      <c r="M50" s="189">
        <v>5</v>
      </c>
      <c r="N50" s="190" t="str">
        <f>VLOOKUP(M50,'[2]Risk Process_RR Explanation'!$L$19:$M$23,2,FALSE)</f>
        <v>VH</v>
      </c>
      <c r="O50" s="191">
        <f>VLOOKUP($M50,'[2]Risk Process_RR Explanation'!$L$19:$S$23,4,FALSE)</f>
        <v>1884151.6300000001</v>
      </c>
      <c r="P50" s="191">
        <f>VLOOKUP($M50,'[2]Risk Process_RR Explanation'!$L$19:$S$23,6,FALSE)</f>
        <v>2826227.4450000003</v>
      </c>
      <c r="Q50" s="191">
        <f>VLOOKUP($M50,'[2]Risk Process_RR Explanation'!$L$19:$S$23,8,FALSE)</f>
        <v>3768303.2600000002</v>
      </c>
      <c r="R50" s="191">
        <f t="shared" si="0"/>
        <v>15</v>
      </c>
      <c r="S50" s="191">
        <f t="shared" si="2"/>
        <v>668873.82865000004</v>
      </c>
      <c r="T50" s="191">
        <f t="shared" si="2"/>
        <v>1003310.7429750001</v>
      </c>
      <c r="U50" s="191">
        <f t="shared" si="2"/>
        <v>1337747.6573000001</v>
      </c>
      <c r="V50" s="17" t="s">
        <v>29</v>
      </c>
      <c r="W50" s="161"/>
      <c r="X50" s="17"/>
    </row>
    <row r="51" spans="1:24" s="2" customFormat="1" ht="28.5" x14ac:dyDescent="0.2">
      <c r="A51" s="10"/>
      <c r="B51" s="156">
        <v>7.12</v>
      </c>
      <c r="C51" s="188">
        <v>43467</v>
      </c>
      <c r="D51" s="156" t="s">
        <v>127</v>
      </c>
      <c r="E51" s="157" t="s">
        <v>17</v>
      </c>
      <c r="F51" s="158" t="s">
        <v>15</v>
      </c>
      <c r="G51" s="156" t="s">
        <v>248</v>
      </c>
      <c r="H51" s="159" t="s">
        <v>250</v>
      </c>
      <c r="I51" s="160"/>
      <c r="J51" s="189">
        <v>3</v>
      </c>
      <c r="K51" s="190" t="str">
        <f>VLOOKUP(J51,'[2]Risk Process_RR Explanation'!$L$19:$M$23,2,FALSE)</f>
        <v>M</v>
      </c>
      <c r="L51" s="16">
        <f>VLOOKUP(J51,'[2]Risk Process_RR Explanation'!$L$19:$N$23,3,FALSE)</f>
        <v>0.35499999999999998</v>
      </c>
      <c r="M51" s="189">
        <v>5</v>
      </c>
      <c r="N51" s="190" t="str">
        <f>VLOOKUP(M51,'[2]Risk Process_RR Explanation'!$L$19:$M$23,2,FALSE)</f>
        <v>VH</v>
      </c>
      <c r="O51" s="191">
        <f>VLOOKUP($M51,'[2]Risk Process_RR Explanation'!$L$19:$S$23,4,FALSE)</f>
        <v>1884151.6300000001</v>
      </c>
      <c r="P51" s="191">
        <f>VLOOKUP($M51,'[2]Risk Process_RR Explanation'!$L$19:$S$23,6,FALSE)</f>
        <v>2826227.4450000003</v>
      </c>
      <c r="Q51" s="191">
        <f>VLOOKUP($M51,'[2]Risk Process_RR Explanation'!$L$19:$S$23,8,FALSE)</f>
        <v>3768303.2600000002</v>
      </c>
      <c r="R51" s="191">
        <f t="shared" si="0"/>
        <v>15</v>
      </c>
      <c r="S51" s="191"/>
      <c r="T51" s="191"/>
      <c r="U51" s="191"/>
      <c r="V51" s="17" t="s">
        <v>29</v>
      </c>
      <c r="W51" s="161"/>
      <c r="X51" s="17" t="s">
        <v>178</v>
      </c>
    </row>
    <row r="52" spans="1:24" s="2" customFormat="1" ht="57" x14ac:dyDescent="0.2">
      <c r="A52" s="10"/>
      <c r="B52" s="156">
        <v>4.9000000000000004</v>
      </c>
      <c r="C52" s="188">
        <v>43467</v>
      </c>
      <c r="D52" s="156" t="s">
        <v>210</v>
      </c>
      <c r="E52" s="157" t="s">
        <v>225</v>
      </c>
      <c r="F52" s="158" t="s">
        <v>15</v>
      </c>
      <c r="G52" s="156" t="s">
        <v>248</v>
      </c>
      <c r="H52" s="159" t="s">
        <v>252</v>
      </c>
      <c r="I52" s="160" t="s">
        <v>253</v>
      </c>
      <c r="J52" s="189">
        <v>3</v>
      </c>
      <c r="K52" s="190" t="str">
        <f>VLOOKUP(J52,'[2]Risk Process_RR Explanation'!$L$19:$M$23,2,FALSE)</f>
        <v>M</v>
      </c>
      <c r="L52" s="16">
        <f>VLOOKUP(J52,'[2]Risk Process_RR Explanation'!$L$19:$N$23,3,FALSE)</f>
        <v>0.35499999999999998</v>
      </c>
      <c r="M52" s="189">
        <v>4</v>
      </c>
      <c r="N52" s="190" t="str">
        <f>VLOOKUP(M52,'[2]Risk Process_RR Explanation'!$L$19:$M$23,2,FALSE)</f>
        <v>H</v>
      </c>
      <c r="O52" s="191">
        <f>VLOOKUP($M52,'[2]Risk Process_RR Explanation'!$L$19:$S$23,4,FALSE)</f>
        <v>1130490.9780000001</v>
      </c>
      <c r="P52" s="191">
        <f>VLOOKUP($M52,'[2]Risk Process_RR Explanation'!$L$19:$S$23,6,FALSE)</f>
        <v>1507321.304</v>
      </c>
      <c r="Q52" s="191">
        <f>VLOOKUP($M52,'[2]Risk Process_RR Explanation'!$L$19:$S$23,8,FALSE)</f>
        <v>1884151.6300000001</v>
      </c>
      <c r="R52" s="191">
        <f t="shared" si="0"/>
        <v>12</v>
      </c>
      <c r="S52" s="191">
        <f t="shared" si="2"/>
        <v>401324.29719000001</v>
      </c>
      <c r="T52" s="191">
        <f t="shared" si="2"/>
        <v>535099.06291999994</v>
      </c>
      <c r="U52" s="191">
        <f t="shared" si="2"/>
        <v>668873.82865000004</v>
      </c>
      <c r="V52" s="17" t="s">
        <v>29</v>
      </c>
      <c r="W52" s="161"/>
      <c r="X52" s="17"/>
    </row>
    <row r="53" spans="1:24" s="2" customFormat="1" ht="28.5" x14ac:dyDescent="0.2">
      <c r="A53" s="10"/>
      <c r="B53" s="156">
        <v>4.7</v>
      </c>
      <c r="C53" s="188">
        <v>43467</v>
      </c>
      <c r="D53" s="156" t="s">
        <v>210</v>
      </c>
      <c r="E53" s="157" t="s">
        <v>225</v>
      </c>
      <c r="F53" s="158" t="s">
        <v>15</v>
      </c>
      <c r="G53" s="156" t="s">
        <v>248</v>
      </c>
      <c r="H53" s="159" t="s">
        <v>254</v>
      </c>
      <c r="I53" s="160"/>
      <c r="J53" s="189">
        <v>2</v>
      </c>
      <c r="K53" s="190" t="str">
        <f>VLOOKUP(J53,'[2]Risk Process_RR Explanation'!$L$19:$M$23,2,FALSE)</f>
        <v>L</v>
      </c>
      <c r="L53" s="16">
        <f>VLOOKUP(J53,'[2]Risk Process_RR Explanation'!$L$19:$N$23,3,FALSE)</f>
        <v>0.13</v>
      </c>
      <c r="M53" s="189">
        <v>3</v>
      </c>
      <c r="N53" s="190" t="str">
        <f>VLOOKUP(M53,'[2]Risk Process_RR Explanation'!$L$19:$M$23,2,FALSE)</f>
        <v>M</v>
      </c>
      <c r="O53" s="191">
        <f>VLOOKUP($M53,'[2]Risk Process_RR Explanation'!$L$19:$S$23,4,FALSE)</f>
        <v>376830.326</v>
      </c>
      <c r="P53" s="191">
        <f>VLOOKUP($M53,'[2]Risk Process_RR Explanation'!$L$19:$S$23,6,FALSE)</f>
        <v>753660.652</v>
      </c>
      <c r="Q53" s="191">
        <f>VLOOKUP($M53,'[2]Risk Process_RR Explanation'!$L$19:$S$23,8,FALSE)</f>
        <v>1130490.9780000001</v>
      </c>
      <c r="R53" s="191">
        <f t="shared" si="0"/>
        <v>6</v>
      </c>
      <c r="S53" s="191">
        <f t="shared" ref="S53:U66" si="3">$L53*O53</f>
        <v>48987.94238</v>
      </c>
      <c r="T53" s="191">
        <f t="shared" si="3"/>
        <v>97975.884760000001</v>
      </c>
      <c r="U53" s="191">
        <f t="shared" si="3"/>
        <v>146963.82714000001</v>
      </c>
      <c r="V53" s="17" t="s">
        <v>29</v>
      </c>
      <c r="W53" s="161"/>
      <c r="X53" s="17" t="s">
        <v>190</v>
      </c>
    </row>
    <row r="54" spans="1:24" s="2" customFormat="1" ht="28.5" x14ac:dyDescent="0.2">
      <c r="A54" s="10"/>
      <c r="B54" s="156">
        <v>4.2</v>
      </c>
      <c r="C54" s="188">
        <v>43467</v>
      </c>
      <c r="D54" s="156" t="s">
        <v>185</v>
      </c>
      <c r="E54" s="157" t="s">
        <v>225</v>
      </c>
      <c r="F54" s="158" t="s">
        <v>15</v>
      </c>
      <c r="G54" s="156" t="s">
        <v>248</v>
      </c>
      <c r="H54" s="159" t="s">
        <v>255</v>
      </c>
      <c r="I54" s="160"/>
      <c r="J54" s="189">
        <v>1</v>
      </c>
      <c r="K54" s="190" t="str">
        <f>VLOOKUP(J54,'[2]Risk Process_RR Explanation'!$L$19:$M$23,2,FALSE)</f>
        <v>VL</v>
      </c>
      <c r="L54" s="16">
        <f>VLOOKUP(J54,'[2]Risk Process_RR Explanation'!$L$19:$N$23,3,FALSE)</f>
        <v>2.5000000000000001E-2</v>
      </c>
      <c r="M54" s="189">
        <v>5</v>
      </c>
      <c r="N54" s="190" t="str">
        <f>VLOOKUP(M54,'[2]Risk Process_RR Explanation'!$L$19:$M$23,2,FALSE)</f>
        <v>VH</v>
      </c>
      <c r="O54" s="191">
        <f>VLOOKUP($M54,'[2]Risk Process_RR Explanation'!$L$19:$S$23,4,FALSE)</f>
        <v>1884151.6300000001</v>
      </c>
      <c r="P54" s="191">
        <f>VLOOKUP($M54,'[2]Risk Process_RR Explanation'!$L$19:$S$23,6,FALSE)</f>
        <v>2826227.4450000003</v>
      </c>
      <c r="Q54" s="191">
        <f>VLOOKUP($M54,'[2]Risk Process_RR Explanation'!$L$19:$S$23,8,FALSE)</f>
        <v>3768303.2600000002</v>
      </c>
      <c r="R54" s="191">
        <f t="shared" si="0"/>
        <v>5</v>
      </c>
      <c r="S54" s="191">
        <f t="shared" si="3"/>
        <v>47103.790750000007</v>
      </c>
      <c r="T54" s="191">
        <f t="shared" si="3"/>
        <v>70655.686125000007</v>
      </c>
      <c r="U54" s="191">
        <f t="shared" si="3"/>
        <v>94207.581500000015</v>
      </c>
      <c r="V54" s="17" t="s">
        <v>29</v>
      </c>
      <c r="W54" s="161"/>
      <c r="X54" s="17" t="s">
        <v>190</v>
      </c>
    </row>
    <row r="55" spans="1:24" s="2" customFormat="1" ht="28.5" x14ac:dyDescent="0.2">
      <c r="A55" s="10"/>
      <c r="B55" s="156">
        <v>4.1500000000000004</v>
      </c>
      <c r="C55" s="188">
        <v>43467</v>
      </c>
      <c r="D55" s="156" t="s">
        <v>210</v>
      </c>
      <c r="E55" s="157" t="s">
        <v>225</v>
      </c>
      <c r="F55" s="158" t="s">
        <v>15</v>
      </c>
      <c r="G55" s="156" t="s">
        <v>248</v>
      </c>
      <c r="H55" s="159" t="s">
        <v>256</v>
      </c>
      <c r="I55" s="160"/>
      <c r="J55" s="189">
        <v>2</v>
      </c>
      <c r="K55" s="190" t="str">
        <f>VLOOKUP(J55,'[2]Risk Process_RR Explanation'!$L$19:$M$23,2,FALSE)</f>
        <v>L</v>
      </c>
      <c r="L55" s="16">
        <f>VLOOKUP(J55,'[2]Risk Process_RR Explanation'!$L$19:$N$23,3,FALSE)</f>
        <v>0.13</v>
      </c>
      <c r="M55" s="189">
        <v>3</v>
      </c>
      <c r="N55" s="190" t="str">
        <f>VLOOKUP(M55,'[2]Risk Process_RR Explanation'!$L$19:$M$23,2,FALSE)</f>
        <v>M</v>
      </c>
      <c r="O55" s="191">
        <f>VLOOKUP($M55,'[2]Risk Process_RR Explanation'!$L$19:$S$23,4,FALSE)</f>
        <v>376830.326</v>
      </c>
      <c r="P55" s="191">
        <f>VLOOKUP($M55,'[2]Risk Process_RR Explanation'!$L$19:$S$23,6,FALSE)</f>
        <v>753660.652</v>
      </c>
      <c r="Q55" s="191">
        <f>VLOOKUP($M55,'[2]Risk Process_RR Explanation'!$L$19:$S$23,8,FALSE)</f>
        <v>1130490.9780000001</v>
      </c>
      <c r="R55" s="191">
        <f t="shared" si="0"/>
        <v>6</v>
      </c>
      <c r="S55" s="191">
        <f t="shared" si="3"/>
        <v>48987.94238</v>
      </c>
      <c r="T55" s="191">
        <f t="shared" si="3"/>
        <v>97975.884760000001</v>
      </c>
      <c r="U55" s="191">
        <f t="shared" si="3"/>
        <v>146963.82714000001</v>
      </c>
      <c r="V55" s="17" t="s">
        <v>29</v>
      </c>
      <c r="W55" s="161"/>
      <c r="X55" s="17" t="s">
        <v>190</v>
      </c>
    </row>
    <row r="56" spans="1:24" s="2" customFormat="1" ht="28.5" x14ac:dyDescent="0.2">
      <c r="A56" s="10"/>
      <c r="B56" s="156">
        <v>4.12</v>
      </c>
      <c r="C56" s="188">
        <v>43467</v>
      </c>
      <c r="D56" s="156" t="s">
        <v>210</v>
      </c>
      <c r="E56" s="157" t="s">
        <v>225</v>
      </c>
      <c r="F56" s="158" t="s">
        <v>15</v>
      </c>
      <c r="G56" s="156" t="s">
        <v>248</v>
      </c>
      <c r="H56" s="159" t="s">
        <v>257</v>
      </c>
      <c r="I56" s="160"/>
      <c r="J56" s="189">
        <v>2</v>
      </c>
      <c r="K56" s="190" t="str">
        <f>VLOOKUP(J56,'[2]Risk Process_RR Explanation'!$L$19:$M$23,2,FALSE)</f>
        <v>L</v>
      </c>
      <c r="L56" s="16">
        <f>VLOOKUP(J56,'[2]Risk Process_RR Explanation'!$L$19:$N$23,3,FALSE)</f>
        <v>0.13</v>
      </c>
      <c r="M56" s="189">
        <v>3</v>
      </c>
      <c r="N56" s="190" t="str">
        <f>VLOOKUP(M56,'[2]Risk Process_RR Explanation'!$L$19:$M$23,2,FALSE)</f>
        <v>M</v>
      </c>
      <c r="O56" s="191">
        <f>VLOOKUP($M56,'[2]Risk Process_RR Explanation'!$L$19:$S$23,4,FALSE)</f>
        <v>376830.326</v>
      </c>
      <c r="P56" s="191">
        <f>VLOOKUP($M56,'[2]Risk Process_RR Explanation'!$L$19:$S$23,6,FALSE)</f>
        <v>753660.652</v>
      </c>
      <c r="Q56" s="191">
        <f>VLOOKUP($M56,'[2]Risk Process_RR Explanation'!$L$19:$S$23,8,FALSE)</f>
        <v>1130490.9780000001</v>
      </c>
      <c r="R56" s="191">
        <f t="shared" si="0"/>
        <v>6</v>
      </c>
      <c r="S56" s="191">
        <f t="shared" si="3"/>
        <v>48987.94238</v>
      </c>
      <c r="T56" s="191">
        <f t="shared" si="3"/>
        <v>97975.884760000001</v>
      </c>
      <c r="U56" s="191">
        <f t="shared" si="3"/>
        <v>146963.82714000001</v>
      </c>
      <c r="V56" s="17" t="s">
        <v>29</v>
      </c>
      <c r="W56" s="161"/>
      <c r="X56" s="17" t="s">
        <v>190</v>
      </c>
    </row>
    <row r="57" spans="1:24" s="2" customFormat="1" ht="42.75" x14ac:dyDescent="0.2">
      <c r="A57" s="10"/>
      <c r="B57" s="156">
        <v>4.1100000000000003</v>
      </c>
      <c r="C57" s="188">
        <v>43467</v>
      </c>
      <c r="D57" s="156" t="s">
        <v>210</v>
      </c>
      <c r="E57" s="157" t="s">
        <v>225</v>
      </c>
      <c r="F57" s="158" t="s">
        <v>15</v>
      </c>
      <c r="G57" s="156" t="s">
        <v>248</v>
      </c>
      <c r="H57" s="159" t="s">
        <v>258</v>
      </c>
      <c r="I57" s="160" t="s">
        <v>259</v>
      </c>
      <c r="J57" s="189">
        <v>1</v>
      </c>
      <c r="K57" s="190" t="str">
        <f>VLOOKUP(J57,'[2]Risk Process_RR Explanation'!$L$19:$M$23,2,FALSE)</f>
        <v>VL</v>
      </c>
      <c r="L57" s="16">
        <f>VLOOKUP(J57,'[2]Risk Process_RR Explanation'!$L$19:$N$23,3,FALSE)</f>
        <v>2.5000000000000001E-2</v>
      </c>
      <c r="M57" s="189">
        <v>4</v>
      </c>
      <c r="N57" s="190" t="str">
        <f>VLOOKUP(M57,'[2]Risk Process_RR Explanation'!$L$19:$M$23,2,FALSE)</f>
        <v>H</v>
      </c>
      <c r="O57" s="191">
        <f>VLOOKUP($M57,'[2]Risk Process_RR Explanation'!$L$19:$S$23,4,FALSE)</f>
        <v>1130490.9780000001</v>
      </c>
      <c r="P57" s="191">
        <f>VLOOKUP($M57,'[2]Risk Process_RR Explanation'!$L$19:$S$23,6,FALSE)</f>
        <v>1507321.304</v>
      </c>
      <c r="Q57" s="191">
        <f>VLOOKUP($M57,'[2]Risk Process_RR Explanation'!$L$19:$S$23,8,FALSE)</f>
        <v>1884151.6300000001</v>
      </c>
      <c r="R57" s="191">
        <f t="shared" si="0"/>
        <v>4</v>
      </c>
      <c r="S57" s="191">
        <f t="shared" si="3"/>
        <v>28262.274450000004</v>
      </c>
      <c r="T57" s="191">
        <f t="shared" si="3"/>
        <v>37683.032599999999</v>
      </c>
      <c r="U57" s="191">
        <f t="shared" si="3"/>
        <v>47103.790750000007</v>
      </c>
      <c r="V57" s="17" t="s">
        <v>29</v>
      </c>
      <c r="W57" s="161"/>
      <c r="X57" s="17" t="s">
        <v>190</v>
      </c>
    </row>
    <row r="58" spans="1:24" s="2" customFormat="1" ht="28.5" x14ac:dyDescent="0.2">
      <c r="A58" s="10"/>
      <c r="B58" s="156">
        <v>4.0999999999999996</v>
      </c>
      <c r="C58" s="188">
        <v>43467</v>
      </c>
      <c r="D58" s="156" t="s">
        <v>210</v>
      </c>
      <c r="E58" s="157" t="s">
        <v>225</v>
      </c>
      <c r="F58" s="158" t="s">
        <v>15</v>
      </c>
      <c r="G58" s="156" t="s">
        <v>248</v>
      </c>
      <c r="H58" s="159" t="s">
        <v>260</v>
      </c>
      <c r="I58" s="160"/>
      <c r="J58" s="189">
        <v>2</v>
      </c>
      <c r="K58" s="190" t="str">
        <f>VLOOKUP(J58,'[2]Risk Process_RR Explanation'!$L$19:$M$23,2,FALSE)</f>
        <v>L</v>
      </c>
      <c r="L58" s="16">
        <f>VLOOKUP(J58,'[2]Risk Process_RR Explanation'!$L$19:$N$23,3,FALSE)</f>
        <v>0.13</v>
      </c>
      <c r="M58" s="189">
        <v>4</v>
      </c>
      <c r="N58" s="190" t="str">
        <f>VLOOKUP(M58,'[2]Risk Process_RR Explanation'!$L$19:$M$23,2,FALSE)</f>
        <v>H</v>
      </c>
      <c r="O58" s="191">
        <f>VLOOKUP($M58,'[2]Risk Process_RR Explanation'!$L$19:$S$23,4,FALSE)</f>
        <v>1130490.9780000001</v>
      </c>
      <c r="P58" s="191">
        <f>VLOOKUP($M58,'[2]Risk Process_RR Explanation'!$L$19:$S$23,6,FALSE)</f>
        <v>1507321.304</v>
      </c>
      <c r="Q58" s="191">
        <f>VLOOKUP($M58,'[2]Risk Process_RR Explanation'!$L$19:$S$23,8,FALSE)</f>
        <v>1884151.6300000001</v>
      </c>
      <c r="R58" s="191">
        <f t="shared" si="0"/>
        <v>8</v>
      </c>
      <c r="S58" s="191">
        <f t="shared" si="3"/>
        <v>146963.82714000001</v>
      </c>
      <c r="T58" s="191">
        <f t="shared" si="3"/>
        <v>195951.76952</v>
      </c>
      <c r="U58" s="191">
        <f t="shared" si="3"/>
        <v>244939.71190000002</v>
      </c>
      <c r="V58" s="17" t="s">
        <v>29</v>
      </c>
      <c r="W58" s="161"/>
      <c r="X58" s="17" t="s">
        <v>190</v>
      </c>
    </row>
    <row r="59" spans="1:24" s="2" customFormat="1" ht="28.5" x14ac:dyDescent="0.2">
      <c r="A59" s="10"/>
      <c r="B59" s="156" t="s">
        <v>261</v>
      </c>
      <c r="C59" s="188">
        <v>44491</v>
      </c>
      <c r="D59" s="156" t="s">
        <v>127</v>
      </c>
      <c r="E59" s="157" t="s">
        <v>225</v>
      </c>
      <c r="F59" s="158" t="s">
        <v>15</v>
      </c>
      <c r="G59" s="156" t="s">
        <v>262</v>
      </c>
      <c r="H59" s="159" t="s">
        <v>263</v>
      </c>
      <c r="I59" s="160" t="s">
        <v>264</v>
      </c>
      <c r="J59" s="189">
        <v>2</v>
      </c>
      <c r="K59" s="190" t="str">
        <f>VLOOKUP(J59,'[2]Risk Process_RR Explanation'!$L$19:$M$23,2,FALSE)</f>
        <v>L</v>
      </c>
      <c r="L59" s="16">
        <f>VLOOKUP(J59,'[2]Risk Process_RR Explanation'!$L$19:$N$23,3,FALSE)</f>
        <v>0.13</v>
      </c>
      <c r="M59" s="189">
        <v>3</v>
      </c>
      <c r="N59" s="190" t="str">
        <f>VLOOKUP(M59,'[2]Risk Process_RR Explanation'!$L$19:$M$23,2,FALSE)</f>
        <v>M</v>
      </c>
      <c r="O59" s="191">
        <f>VLOOKUP($M59,'[2]Risk Process_RR Explanation'!$L$19:$S$23,4,FALSE)</f>
        <v>376830.326</v>
      </c>
      <c r="P59" s="191">
        <f>VLOOKUP($M59,'[2]Risk Process_RR Explanation'!$L$19:$S$23,6,FALSE)</f>
        <v>753660.652</v>
      </c>
      <c r="Q59" s="191">
        <f>VLOOKUP($M59,'[2]Risk Process_RR Explanation'!$L$19:$S$23,8,FALSE)</f>
        <v>1130490.9780000001</v>
      </c>
      <c r="R59" s="191">
        <f t="shared" si="0"/>
        <v>6</v>
      </c>
      <c r="S59" s="191"/>
      <c r="T59" s="191"/>
      <c r="U59" s="191"/>
      <c r="V59" s="17" t="s">
        <v>29</v>
      </c>
      <c r="W59" s="161"/>
      <c r="X59" s="17" t="s">
        <v>178</v>
      </c>
    </row>
    <row r="60" spans="1:24" s="2" customFormat="1" ht="42.75" x14ac:dyDescent="0.2">
      <c r="A60" s="10"/>
      <c r="B60" s="156">
        <v>4.5</v>
      </c>
      <c r="C60" s="188">
        <v>43467</v>
      </c>
      <c r="D60" s="156" t="s">
        <v>210</v>
      </c>
      <c r="E60" s="157" t="s">
        <v>225</v>
      </c>
      <c r="F60" s="158" t="s">
        <v>15</v>
      </c>
      <c r="G60" s="156" t="s">
        <v>262</v>
      </c>
      <c r="H60" s="159" t="s">
        <v>265</v>
      </c>
      <c r="I60" s="160" t="s">
        <v>266</v>
      </c>
      <c r="J60" s="189">
        <v>3</v>
      </c>
      <c r="K60" s="190" t="str">
        <f>VLOOKUP(J60,'[2]Risk Process_RR Explanation'!$L$19:$M$23,2,FALSE)</f>
        <v>M</v>
      </c>
      <c r="L60" s="16">
        <f>VLOOKUP(J60,'[2]Risk Process_RR Explanation'!$L$19:$N$23,3,FALSE)</f>
        <v>0.35499999999999998</v>
      </c>
      <c r="M60" s="189">
        <v>3</v>
      </c>
      <c r="N60" s="190" t="str">
        <f>VLOOKUP(M60,'[2]Risk Process_RR Explanation'!$L$19:$M$23,2,FALSE)</f>
        <v>M</v>
      </c>
      <c r="O60" s="191">
        <f>VLOOKUP($M60,'[2]Risk Process_RR Explanation'!$L$19:$S$23,4,FALSE)</f>
        <v>376830.326</v>
      </c>
      <c r="P60" s="191">
        <f>VLOOKUP($M60,'[2]Risk Process_RR Explanation'!$L$19:$S$23,6,FALSE)</f>
        <v>753660.652</v>
      </c>
      <c r="Q60" s="191">
        <f>VLOOKUP($M60,'[2]Risk Process_RR Explanation'!$L$19:$S$23,8,FALSE)</f>
        <v>1130490.9780000001</v>
      </c>
      <c r="R60" s="191">
        <f t="shared" si="0"/>
        <v>9</v>
      </c>
      <c r="S60" s="191">
        <f t="shared" si="3"/>
        <v>133774.76572999998</v>
      </c>
      <c r="T60" s="191">
        <f t="shared" si="3"/>
        <v>267549.53145999997</v>
      </c>
      <c r="U60" s="191">
        <f t="shared" si="3"/>
        <v>401324.29719000001</v>
      </c>
      <c r="V60" s="17" t="s">
        <v>29</v>
      </c>
      <c r="W60" s="161"/>
      <c r="X60" s="17" t="s">
        <v>190</v>
      </c>
    </row>
    <row r="61" spans="1:24" s="2" customFormat="1" ht="57" x14ac:dyDescent="0.2">
      <c r="A61" s="10"/>
      <c r="B61" s="156">
        <v>2.2000000000000002</v>
      </c>
      <c r="C61" s="188">
        <v>43467</v>
      </c>
      <c r="D61" s="156" t="s">
        <v>210</v>
      </c>
      <c r="E61" s="157" t="s">
        <v>186</v>
      </c>
      <c r="F61" s="158" t="s">
        <v>15</v>
      </c>
      <c r="G61" s="156" t="s">
        <v>267</v>
      </c>
      <c r="H61" s="159" t="s">
        <v>268</v>
      </c>
      <c r="I61" s="160" t="s">
        <v>269</v>
      </c>
      <c r="J61" s="189">
        <v>3</v>
      </c>
      <c r="K61" s="190" t="str">
        <f>VLOOKUP(J61,'[2]Risk Process_RR Explanation'!$L$19:$M$23,2,FALSE)</f>
        <v>M</v>
      </c>
      <c r="L61" s="16">
        <f>VLOOKUP(J61,'[2]Risk Process_RR Explanation'!$L$19:$N$23,3,FALSE)</f>
        <v>0.35499999999999998</v>
      </c>
      <c r="M61" s="189">
        <v>2</v>
      </c>
      <c r="N61" s="190" t="str">
        <f>VLOOKUP(M61,'[2]Risk Process_RR Explanation'!$L$19:$M$23,2,FALSE)</f>
        <v>L</v>
      </c>
      <c r="O61" s="191">
        <f>VLOOKUP($M61,'[2]Risk Process_RR Explanation'!$L$19:$S$23,4,FALSE)</f>
        <v>188415.163</v>
      </c>
      <c r="P61" s="191">
        <f>VLOOKUP($M61,'[2]Risk Process_RR Explanation'!$L$19:$S$23,6,FALSE)</f>
        <v>282622.74450000003</v>
      </c>
      <c r="Q61" s="191">
        <f>VLOOKUP($M61,'[2]Risk Process_RR Explanation'!$L$19:$S$23,8,FALSE)</f>
        <v>376830.326</v>
      </c>
      <c r="R61" s="191">
        <f t="shared" si="0"/>
        <v>6</v>
      </c>
      <c r="S61" s="191">
        <f t="shared" si="3"/>
        <v>66887.382864999992</v>
      </c>
      <c r="T61" s="191">
        <f t="shared" si="3"/>
        <v>100331.0742975</v>
      </c>
      <c r="U61" s="191">
        <f t="shared" si="3"/>
        <v>133774.76572999998</v>
      </c>
      <c r="V61" s="17" t="s">
        <v>29</v>
      </c>
      <c r="W61" s="161"/>
      <c r="X61" s="17"/>
    </row>
    <row r="62" spans="1:24" s="2" customFormat="1" ht="57" x14ac:dyDescent="0.2">
      <c r="A62" s="10"/>
      <c r="B62" s="156">
        <v>2.1</v>
      </c>
      <c r="C62" s="188">
        <v>43467</v>
      </c>
      <c r="D62" s="156" t="s">
        <v>185</v>
      </c>
      <c r="E62" s="157" t="s">
        <v>186</v>
      </c>
      <c r="F62" s="158" t="s">
        <v>15</v>
      </c>
      <c r="G62" s="156" t="s">
        <v>267</v>
      </c>
      <c r="H62" s="159" t="s">
        <v>270</v>
      </c>
      <c r="I62" s="160" t="s">
        <v>269</v>
      </c>
      <c r="J62" s="189">
        <v>3</v>
      </c>
      <c r="K62" s="190" t="str">
        <f>VLOOKUP(J62,'[2]Risk Process_RR Explanation'!$L$19:$M$23,2,FALSE)</f>
        <v>M</v>
      </c>
      <c r="L62" s="16">
        <f>VLOOKUP(J62,'[2]Risk Process_RR Explanation'!$L$19:$N$23,3,FALSE)</f>
        <v>0.35499999999999998</v>
      </c>
      <c r="M62" s="189">
        <v>3</v>
      </c>
      <c r="N62" s="190" t="str">
        <f>VLOOKUP(M62,'[2]Risk Process_RR Explanation'!$L$19:$M$23,2,FALSE)</f>
        <v>M</v>
      </c>
      <c r="O62" s="191">
        <f>VLOOKUP($M62,'[2]Risk Process_RR Explanation'!$L$19:$S$23,4,FALSE)</f>
        <v>376830.326</v>
      </c>
      <c r="P62" s="191">
        <f>VLOOKUP($M62,'[2]Risk Process_RR Explanation'!$L$19:$S$23,6,FALSE)</f>
        <v>753660.652</v>
      </c>
      <c r="Q62" s="191">
        <f>VLOOKUP($M62,'[2]Risk Process_RR Explanation'!$L$19:$S$23,8,FALSE)</f>
        <v>1130490.9780000001</v>
      </c>
      <c r="R62" s="191">
        <f t="shared" si="0"/>
        <v>9</v>
      </c>
      <c r="S62" s="191">
        <f t="shared" si="3"/>
        <v>133774.76572999998</v>
      </c>
      <c r="T62" s="191">
        <f t="shared" si="3"/>
        <v>267549.53145999997</v>
      </c>
      <c r="U62" s="191">
        <f t="shared" si="3"/>
        <v>401324.29719000001</v>
      </c>
      <c r="V62" s="17" t="s">
        <v>29</v>
      </c>
      <c r="W62" s="161"/>
      <c r="X62" s="17" t="s">
        <v>190</v>
      </c>
    </row>
    <row r="63" spans="1:24" s="2" customFormat="1" ht="28.5" x14ac:dyDescent="0.2">
      <c r="A63" s="10"/>
      <c r="B63" s="156">
        <v>10.199999999999999</v>
      </c>
      <c r="C63" s="188">
        <v>43467</v>
      </c>
      <c r="D63" s="156" t="s">
        <v>185</v>
      </c>
      <c r="E63" s="157" t="s">
        <v>17</v>
      </c>
      <c r="F63" s="158" t="s">
        <v>15</v>
      </c>
      <c r="G63" s="156" t="s">
        <v>271</v>
      </c>
      <c r="H63" s="159" t="s">
        <v>272</v>
      </c>
      <c r="I63" s="160"/>
      <c r="J63" s="189">
        <v>2</v>
      </c>
      <c r="K63" s="190" t="str">
        <f>VLOOKUP(J63,'[2]Risk Process_RR Explanation'!$L$19:$M$23,2,FALSE)</f>
        <v>L</v>
      </c>
      <c r="L63" s="16">
        <f>VLOOKUP(J63,'[2]Risk Process_RR Explanation'!$L$19:$N$23,3,FALSE)</f>
        <v>0.13</v>
      </c>
      <c r="M63" s="189">
        <v>4</v>
      </c>
      <c r="N63" s="190" t="str">
        <f>VLOOKUP(M63,'[2]Risk Process_RR Explanation'!$L$19:$M$23,2,FALSE)</f>
        <v>H</v>
      </c>
      <c r="O63" s="191">
        <f>VLOOKUP($M63,'[2]Risk Process_RR Explanation'!$L$19:$S$23,4,FALSE)</f>
        <v>1130490.9780000001</v>
      </c>
      <c r="P63" s="191">
        <f>VLOOKUP($M63,'[2]Risk Process_RR Explanation'!$L$19:$S$23,6,FALSE)</f>
        <v>1507321.304</v>
      </c>
      <c r="Q63" s="191">
        <f>VLOOKUP($M63,'[2]Risk Process_RR Explanation'!$L$19:$S$23,8,FALSE)</f>
        <v>1884151.6300000001</v>
      </c>
      <c r="R63" s="191">
        <f t="shared" si="0"/>
        <v>8</v>
      </c>
      <c r="S63" s="191">
        <f t="shared" si="3"/>
        <v>146963.82714000001</v>
      </c>
      <c r="T63" s="191">
        <f t="shared" si="3"/>
        <v>195951.76952</v>
      </c>
      <c r="U63" s="191">
        <f t="shared" si="3"/>
        <v>244939.71190000002</v>
      </c>
      <c r="V63" s="17" t="s">
        <v>29</v>
      </c>
      <c r="W63" s="161"/>
      <c r="X63" s="17" t="s">
        <v>190</v>
      </c>
    </row>
    <row r="64" spans="1:24" s="2" customFormat="1" ht="42.75" x14ac:dyDescent="0.2">
      <c r="A64" s="10"/>
      <c r="B64" s="192">
        <v>7.9</v>
      </c>
      <c r="C64" s="193">
        <v>43467</v>
      </c>
      <c r="D64" s="192" t="s">
        <v>185</v>
      </c>
      <c r="E64" s="194" t="s">
        <v>17</v>
      </c>
      <c r="F64" s="195" t="s">
        <v>15</v>
      </c>
      <c r="G64" s="192" t="s">
        <v>271</v>
      </c>
      <c r="H64" s="196" t="s">
        <v>273</v>
      </c>
      <c r="I64" s="197"/>
      <c r="J64" s="189">
        <v>4</v>
      </c>
      <c r="K64" s="190" t="str">
        <f>VLOOKUP(J64,'[2]Risk Process_RR Explanation'!$L$19:$M$23,2,FALSE)</f>
        <v>H</v>
      </c>
      <c r="L64" s="16">
        <f>VLOOKUP(J64,'[2]Risk Process_RR Explanation'!$L$19:$N$23,3,FALSE)</f>
        <v>0.65500000000000003</v>
      </c>
      <c r="M64" s="189">
        <v>5</v>
      </c>
      <c r="N64" s="190" t="str">
        <f>VLOOKUP(M64,'[2]Risk Process_RR Explanation'!$L$19:$M$23,2,FALSE)</f>
        <v>VH</v>
      </c>
      <c r="O64" s="191">
        <f>VLOOKUP($M64,'[2]Risk Process_RR Explanation'!$L$19:$S$23,4,FALSE)</f>
        <v>1884151.6300000001</v>
      </c>
      <c r="P64" s="191">
        <f>VLOOKUP($M64,'[2]Risk Process_RR Explanation'!$L$19:$S$23,6,FALSE)</f>
        <v>2826227.4450000003</v>
      </c>
      <c r="Q64" s="191">
        <f>VLOOKUP($M64,'[2]Risk Process_RR Explanation'!$L$19:$S$23,8,FALSE)</f>
        <v>3768303.2600000002</v>
      </c>
      <c r="R64" s="191">
        <f t="shared" si="0"/>
        <v>20</v>
      </c>
      <c r="S64" s="191"/>
      <c r="T64" s="191"/>
      <c r="U64" s="191"/>
      <c r="V64" s="17" t="s">
        <v>30</v>
      </c>
      <c r="W64" s="161"/>
      <c r="X64" s="17"/>
    </row>
    <row r="65" spans="1:26" ht="28.5" x14ac:dyDescent="0.2">
      <c r="A65" s="10"/>
      <c r="B65" s="156">
        <v>4.4000000000000004</v>
      </c>
      <c r="C65" s="188">
        <v>43467</v>
      </c>
      <c r="D65" s="156" t="s">
        <v>210</v>
      </c>
      <c r="E65" s="157" t="s">
        <v>225</v>
      </c>
      <c r="F65" s="158" t="s">
        <v>15</v>
      </c>
      <c r="G65" s="156" t="s">
        <v>271</v>
      </c>
      <c r="H65" s="159" t="s">
        <v>274</v>
      </c>
      <c r="I65" s="160"/>
      <c r="J65" s="189">
        <v>2</v>
      </c>
      <c r="K65" s="190" t="str">
        <f>VLOOKUP(J65,'[2]Risk Process_RR Explanation'!$L$19:$M$23,2,FALSE)</f>
        <v>L</v>
      </c>
      <c r="L65" s="16">
        <f>VLOOKUP(J65,'[2]Risk Process_RR Explanation'!$L$19:$N$23,3,FALSE)</f>
        <v>0.13</v>
      </c>
      <c r="M65" s="189">
        <v>3</v>
      </c>
      <c r="N65" s="190" t="str">
        <f>VLOOKUP(M65,'[2]Risk Process_RR Explanation'!$L$19:$M$23,2,FALSE)</f>
        <v>M</v>
      </c>
      <c r="O65" s="191">
        <f>VLOOKUP($M65,'[2]Risk Process_RR Explanation'!$L$19:$S$23,4,FALSE)</f>
        <v>376830.326</v>
      </c>
      <c r="P65" s="191">
        <f>VLOOKUP($M65,'[2]Risk Process_RR Explanation'!$L$19:$S$23,6,FALSE)</f>
        <v>753660.652</v>
      </c>
      <c r="Q65" s="191">
        <f>VLOOKUP($M65,'[2]Risk Process_RR Explanation'!$L$19:$S$23,8,FALSE)</f>
        <v>1130490.9780000001</v>
      </c>
      <c r="R65" s="191">
        <f t="shared" si="0"/>
        <v>6</v>
      </c>
      <c r="S65" s="191">
        <f t="shared" si="3"/>
        <v>48987.94238</v>
      </c>
      <c r="T65" s="191">
        <f t="shared" si="3"/>
        <v>97975.884760000001</v>
      </c>
      <c r="U65" s="191">
        <f t="shared" si="3"/>
        <v>146963.82714000001</v>
      </c>
      <c r="V65" s="17" t="s">
        <v>29</v>
      </c>
      <c r="W65" s="161"/>
      <c r="X65" s="17" t="s">
        <v>190</v>
      </c>
      <c r="Z65" s="2"/>
    </row>
    <row r="66" spans="1:26" ht="42.75" x14ac:dyDescent="0.2">
      <c r="A66" s="10"/>
      <c r="B66" s="156">
        <v>3.4</v>
      </c>
      <c r="C66" s="188">
        <v>43467</v>
      </c>
      <c r="D66" s="156" t="s">
        <v>185</v>
      </c>
      <c r="E66" s="157" t="s">
        <v>245</v>
      </c>
      <c r="F66" s="158" t="s">
        <v>15</v>
      </c>
      <c r="G66" s="156" t="s">
        <v>271</v>
      </c>
      <c r="H66" s="159" t="s">
        <v>275</v>
      </c>
      <c r="I66" s="160" t="s">
        <v>276</v>
      </c>
      <c r="J66" s="189">
        <v>4</v>
      </c>
      <c r="K66" s="190" t="str">
        <f>VLOOKUP(J66,'[2]Risk Process_RR Explanation'!$L$19:$M$23,2,FALSE)</f>
        <v>H</v>
      </c>
      <c r="L66" s="16">
        <f>VLOOKUP(J66,'[2]Risk Process_RR Explanation'!$L$19:$N$23,3,FALSE)</f>
        <v>0.65500000000000003</v>
      </c>
      <c r="M66" s="189">
        <v>5</v>
      </c>
      <c r="N66" s="190" t="str">
        <f>VLOOKUP(M66,'[2]Risk Process_RR Explanation'!$L$19:$M$23,2,FALSE)</f>
        <v>VH</v>
      </c>
      <c r="O66" s="191">
        <f>VLOOKUP($M66,'[2]Risk Process_RR Explanation'!$L$19:$S$23,4,FALSE)</f>
        <v>1884151.6300000001</v>
      </c>
      <c r="P66" s="191">
        <f>VLOOKUP($M66,'[2]Risk Process_RR Explanation'!$L$19:$S$23,6,FALSE)</f>
        <v>2826227.4450000003</v>
      </c>
      <c r="Q66" s="191">
        <f>VLOOKUP($M66,'[2]Risk Process_RR Explanation'!$L$19:$S$23,8,FALSE)</f>
        <v>3768303.2600000002</v>
      </c>
      <c r="R66" s="191">
        <f t="shared" si="0"/>
        <v>20</v>
      </c>
      <c r="S66" s="191">
        <f t="shared" si="3"/>
        <v>1234119.3176500001</v>
      </c>
      <c r="T66" s="191">
        <f t="shared" si="3"/>
        <v>1851178.9764750004</v>
      </c>
      <c r="U66" s="191">
        <f t="shared" si="3"/>
        <v>2468238.6353000002</v>
      </c>
      <c r="V66" s="17" t="s">
        <v>29</v>
      </c>
      <c r="W66" s="161"/>
      <c r="X66" s="17"/>
      <c r="Z66" s="2"/>
    </row>
    <row r="67" spans="1:26" ht="28.5" x14ac:dyDescent="0.2">
      <c r="A67" s="10"/>
      <c r="B67" s="156" t="s">
        <v>277</v>
      </c>
      <c r="C67" s="188">
        <v>44491</v>
      </c>
      <c r="D67" s="156" t="s">
        <v>127</v>
      </c>
      <c r="E67" s="157" t="s">
        <v>17</v>
      </c>
      <c r="F67" s="158" t="s">
        <v>15</v>
      </c>
      <c r="G67" s="156" t="s">
        <v>278</v>
      </c>
      <c r="H67" s="159" t="s">
        <v>279</v>
      </c>
      <c r="I67" s="160" t="s">
        <v>280</v>
      </c>
      <c r="J67" s="189">
        <v>1</v>
      </c>
      <c r="K67" s="190" t="str">
        <f>VLOOKUP(J67,'[2]Risk Process_RR Explanation'!$L$19:$M$23,2,FALSE)</f>
        <v>VL</v>
      </c>
      <c r="L67" s="16">
        <f>VLOOKUP(J67,'[2]Risk Process_RR Explanation'!$L$19:$N$23,3,FALSE)</f>
        <v>2.5000000000000001E-2</v>
      </c>
      <c r="M67" s="189">
        <v>3</v>
      </c>
      <c r="N67" s="190" t="str">
        <f>VLOOKUP(M67,'[2]Risk Process_RR Explanation'!$L$19:$M$23,2,FALSE)</f>
        <v>M</v>
      </c>
      <c r="O67" s="191">
        <f>VLOOKUP($M67,'[2]Risk Process_RR Explanation'!$L$19:$S$23,4,FALSE)</f>
        <v>376830.326</v>
      </c>
      <c r="P67" s="191">
        <f>VLOOKUP($M67,'[2]Risk Process_RR Explanation'!$L$19:$S$23,6,FALSE)</f>
        <v>753660.652</v>
      </c>
      <c r="Q67" s="191">
        <f>VLOOKUP($M67,'[2]Risk Process_RR Explanation'!$L$19:$S$23,8,FALSE)</f>
        <v>1130490.9780000001</v>
      </c>
      <c r="R67" s="191">
        <f t="shared" si="0"/>
        <v>3</v>
      </c>
      <c r="S67" s="191"/>
      <c r="T67" s="191"/>
      <c r="U67" s="191"/>
      <c r="V67" s="17" t="s">
        <v>29</v>
      </c>
      <c r="W67" s="161"/>
      <c r="X67" s="17" t="s">
        <v>178</v>
      </c>
      <c r="Z67" s="2"/>
    </row>
    <row r="68" spans="1:26" ht="42.75" x14ac:dyDescent="0.2">
      <c r="A68" s="10"/>
      <c r="B68" s="156">
        <v>7.4</v>
      </c>
      <c r="C68" s="188">
        <v>43467</v>
      </c>
      <c r="D68" s="156" t="s">
        <v>127</v>
      </c>
      <c r="E68" s="157" t="s">
        <v>17</v>
      </c>
      <c r="F68" s="158" t="s">
        <v>15</v>
      </c>
      <c r="G68" s="156" t="s">
        <v>278</v>
      </c>
      <c r="H68" s="159" t="s">
        <v>281</v>
      </c>
      <c r="I68" s="160"/>
      <c r="J68" s="189">
        <v>5</v>
      </c>
      <c r="K68" s="190" t="str">
        <f>VLOOKUP(J68,'[2]Risk Process_RR Explanation'!$L$19:$M$23,2,FALSE)</f>
        <v>VH</v>
      </c>
      <c r="L68" s="16">
        <f>VLOOKUP(J68,'[2]Risk Process_RR Explanation'!$L$19:$N$23,3,FALSE)</f>
        <v>0.9</v>
      </c>
      <c r="M68" s="189">
        <v>3</v>
      </c>
      <c r="N68" s="190" t="str">
        <f>VLOOKUP(M68,'[2]Risk Process_RR Explanation'!$L$19:$M$23,2,FALSE)</f>
        <v>M</v>
      </c>
      <c r="O68" s="191">
        <f>VLOOKUP($M68,'[2]Risk Process_RR Explanation'!$L$19:$S$23,4,FALSE)</f>
        <v>376830.326</v>
      </c>
      <c r="P68" s="191">
        <f>VLOOKUP($M68,'[2]Risk Process_RR Explanation'!$L$19:$S$23,6,FALSE)</f>
        <v>753660.652</v>
      </c>
      <c r="Q68" s="191">
        <f>VLOOKUP($M68,'[2]Risk Process_RR Explanation'!$L$19:$S$23,8,FALSE)</f>
        <v>1130490.9780000001</v>
      </c>
      <c r="R68" s="191">
        <f t="shared" si="0"/>
        <v>15</v>
      </c>
      <c r="S68" s="191"/>
      <c r="T68" s="191"/>
      <c r="U68" s="191"/>
      <c r="V68" s="17" t="s">
        <v>29</v>
      </c>
      <c r="W68" s="161"/>
      <c r="X68" s="17" t="s">
        <v>178</v>
      </c>
      <c r="Z68" s="2"/>
    </row>
    <row r="69" spans="1:26" ht="28.5" x14ac:dyDescent="0.2">
      <c r="A69" s="10"/>
      <c r="B69" s="156">
        <v>7.1</v>
      </c>
      <c r="C69" s="188">
        <v>43467</v>
      </c>
      <c r="D69" s="156" t="s">
        <v>127</v>
      </c>
      <c r="E69" s="157" t="s">
        <v>17</v>
      </c>
      <c r="F69" s="158" t="s">
        <v>15</v>
      </c>
      <c r="G69" s="156" t="s">
        <v>278</v>
      </c>
      <c r="H69" s="159" t="s">
        <v>282</v>
      </c>
      <c r="I69" s="160" t="s">
        <v>283</v>
      </c>
      <c r="J69" s="189">
        <v>3</v>
      </c>
      <c r="K69" s="190" t="str">
        <f>VLOOKUP(J69,'[2]Risk Process_RR Explanation'!$L$19:$M$23,2,FALSE)</f>
        <v>M</v>
      </c>
      <c r="L69" s="16">
        <f>VLOOKUP(J69,'[2]Risk Process_RR Explanation'!$L$19:$N$23,3,FALSE)</f>
        <v>0.35499999999999998</v>
      </c>
      <c r="M69" s="189">
        <v>5</v>
      </c>
      <c r="N69" s="190" t="str">
        <f>VLOOKUP(M69,'[2]Risk Process_RR Explanation'!$L$19:$M$23,2,FALSE)</f>
        <v>VH</v>
      </c>
      <c r="O69" s="191">
        <f>VLOOKUP($M69,'[2]Risk Process_RR Explanation'!$L$19:$S$23,4,FALSE)</f>
        <v>1884151.6300000001</v>
      </c>
      <c r="P69" s="191">
        <f>VLOOKUP($M69,'[2]Risk Process_RR Explanation'!$L$19:$S$23,6,FALSE)</f>
        <v>2826227.4450000003</v>
      </c>
      <c r="Q69" s="191">
        <f>VLOOKUP($M69,'[2]Risk Process_RR Explanation'!$L$19:$S$23,8,FALSE)</f>
        <v>3768303.2600000002</v>
      </c>
      <c r="R69" s="191">
        <f t="shared" si="0"/>
        <v>15</v>
      </c>
      <c r="S69" s="191">
        <f t="shared" ref="S69:U72" si="4">$L69*O69</f>
        <v>668873.82865000004</v>
      </c>
      <c r="T69" s="191">
        <f t="shared" si="4"/>
        <v>1003310.7429750001</v>
      </c>
      <c r="U69" s="191">
        <f t="shared" si="4"/>
        <v>1337747.6573000001</v>
      </c>
      <c r="V69" s="17" t="s">
        <v>29</v>
      </c>
      <c r="W69" s="161"/>
      <c r="X69" s="17"/>
      <c r="Z69" s="2"/>
    </row>
    <row r="70" spans="1:26" ht="28.5" x14ac:dyDescent="0.2">
      <c r="A70" s="10"/>
      <c r="B70" s="156">
        <v>6.5</v>
      </c>
      <c r="C70" s="188">
        <v>43467</v>
      </c>
      <c r="D70" s="156" t="s">
        <v>127</v>
      </c>
      <c r="E70" s="157" t="s">
        <v>204</v>
      </c>
      <c r="F70" s="158" t="s">
        <v>15</v>
      </c>
      <c r="G70" s="156" t="s">
        <v>278</v>
      </c>
      <c r="H70" s="159" t="s">
        <v>284</v>
      </c>
      <c r="I70" s="160"/>
      <c r="J70" s="189">
        <v>5</v>
      </c>
      <c r="K70" s="190" t="str">
        <f>VLOOKUP(J70,'[2]Risk Process_RR Explanation'!$L$19:$M$23,2,FALSE)</f>
        <v>VH</v>
      </c>
      <c r="L70" s="16">
        <f>VLOOKUP(J70,'[2]Risk Process_RR Explanation'!$L$19:$N$23,3,FALSE)</f>
        <v>0.9</v>
      </c>
      <c r="M70" s="189">
        <v>2</v>
      </c>
      <c r="N70" s="190" t="str">
        <f>VLOOKUP(M70,'[2]Risk Process_RR Explanation'!$L$19:$M$23,2,FALSE)</f>
        <v>L</v>
      </c>
      <c r="O70" s="191">
        <f>VLOOKUP($M70,'[2]Risk Process_RR Explanation'!$L$19:$S$23,4,FALSE)</f>
        <v>188415.163</v>
      </c>
      <c r="P70" s="191">
        <f>VLOOKUP($M70,'[2]Risk Process_RR Explanation'!$L$19:$S$23,6,FALSE)</f>
        <v>282622.74450000003</v>
      </c>
      <c r="Q70" s="191">
        <f>VLOOKUP($M70,'[2]Risk Process_RR Explanation'!$L$19:$S$23,8,FALSE)</f>
        <v>376830.326</v>
      </c>
      <c r="R70" s="191">
        <f t="shared" si="0"/>
        <v>10</v>
      </c>
      <c r="S70" s="191"/>
      <c r="T70" s="191"/>
      <c r="U70" s="191"/>
      <c r="V70" s="17" t="s">
        <v>29</v>
      </c>
      <c r="W70" s="161"/>
      <c r="X70" s="17" t="s">
        <v>178</v>
      </c>
      <c r="Z70" s="2"/>
    </row>
    <row r="71" spans="1:26" ht="28.5" x14ac:dyDescent="0.2">
      <c r="A71" s="10"/>
      <c r="B71" s="156">
        <v>6.2</v>
      </c>
      <c r="C71" s="188">
        <v>43467</v>
      </c>
      <c r="D71" s="156" t="s">
        <v>210</v>
      </c>
      <c r="E71" s="157" t="s">
        <v>204</v>
      </c>
      <c r="F71" s="158" t="s">
        <v>15</v>
      </c>
      <c r="G71" s="156" t="s">
        <v>278</v>
      </c>
      <c r="H71" s="159" t="s">
        <v>285</v>
      </c>
      <c r="I71" s="160"/>
      <c r="J71" s="189">
        <v>3</v>
      </c>
      <c r="K71" s="190" t="str">
        <f>VLOOKUP(J71,'[2]Risk Process_RR Explanation'!$L$19:$M$23,2,FALSE)</f>
        <v>M</v>
      </c>
      <c r="L71" s="16">
        <f>VLOOKUP(J71,'[2]Risk Process_RR Explanation'!$L$19:$N$23,3,FALSE)</f>
        <v>0.35499999999999998</v>
      </c>
      <c r="M71" s="189">
        <v>3</v>
      </c>
      <c r="N71" s="190" t="str">
        <f>VLOOKUP(M71,'[2]Risk Process_RR Explanation'!$L$19:$M$23,2,FALSE)</f>
        <v>M</v>
      </c>
      <c r="O71" s="191">
        <f>VLOOKUP($M71,'[2]Risk Process_RR Explanation'!$L$19:$S$23,4,FALSE)</f>
        <v>376830.326</v>
      </c>
      <c r="P71" s="191">
        <f>VLOOKUP($M71,'[2]Risk Process_RR Explanation'!$L$19:$S$23,6,FALSE)</f>
        <v>753660.652</v>
      </c>
      <c r="Q71" s="191">
        <f>VLOOKUP($M71,'[2]Risk Process_RR Explanation'!$L$19:$S$23,8,FALSE)</f>
        <v>1130490.9780000001</v>
      </c>
      <c r="R71" s="191">
        <f t="shared" si="0"/>
        <v>9</v>
      </c>
      <c r="S71" s="191">
        <f t="shared" si="4"/>
        <v>133774.76572999998</v>
      </c>
      <c r="T71" s="191">
        <f t="shared" si="4"/>
        <v>267549.53145999997</v>
      </c>
      <c r="U71" s="191">
        <f t="shared" si="4"/>
        <v>401324.29719000001</v>
      </c>
      <c r="V71" s="17" t="s">
        <v>29</v>
      </c>
      <c r="W71" s="161"/>
      <c r="X71" s="17"/>
      <c r="Z71" s="2"/>
    </row>
    <row r="72" spans="1:26" ht="57" x14ac:dyDescent="0.2">
      <c r="A72" s="10"/>
      <c r="B72" s="156">
        <v>4.8</v>
      </c>
      <c r="C72" s="188">
        <v>43467</v>
      </c>
      <c r="D72" s="156" t="s">
        <v>210</v>
      </c>
      <c r="E72" s="157" t="s">
        <v>225</v>
      </c>
      <c r="F72" s="158" t="s">
        <v>15</v>
      </c>
      <c r="G72" s="156" t="s">
        <v>278</v>
      </c>
      <c r="H72" s="159" t="s">
        <v>286</v>
      </c>
      <c r="I72" s="160" t="s">
        <v>287</v>
      </c>
      <c r="J72" s="189">
        <v>1</v>
      </c>
      <c r="K72" s="190" t="str">
        <f>VLOOKUP(J72,'[2]Risk Process_RR Explanation'!$L$19:$M$23,2,FALSE)</f>
        <v>VL</v>
      </c>
      <c r="L72" s="16">
        <f>VLOOKUP(J72,'[2]Risk Process_RR Explanation'!$L$19:$N$23,3,FALSE)</f>
        <v>2.5000000000000001E-2</v>
      </c>
      <c r="M72" s="189">
        <v>4</v>
      </c>
      <c r="N72" s="190" t="str">
        <f>VLOOKUP(M72,'[2]Risk Process_RR Explanation'!$L$19:$M$23,2,FALSE)</f>
        <v>H</v>
      </c>
      <c r="O72" s="191">
        <f>VLOOKUP($M72,'[2]Risk Process_RR Explanation'!$L$19:$S$23,4,FALSE)</f>
        <v>1130490.9780000001</v>
      </c>
      <c r="P72" s="191">
        <f>VLOOKUP($M72,'[2]Risk Process_RR Explanation'!$L$19:$S$23,6,FALSE)</f>
        <v>1507321.304</v>
      </c>
      <c r="Q72" s="191">
        <f>VLOOKUP($M72,'[2]Risk Process_RR Explanation'!$L$19:$S$23,8,FALSE)</f>
        <v>1884151.6300000001</v>
      </c>
      <c r="R72" s="191">
        <f t="shared" si="0"/>
        <v>4</v>
      </c>
      <c r="S72" s="191">
        <f t="shared" si="4"/>
        <v>28262.274450000004</v>
      </c>
      <c r="T72" s="191">
        <f t="shared" si="4"/>
        <v>37683.032599999999</v>
      </c>
      <c r="U72" s="191">
        <f t="shared" si="4"/>
        <v>47103.790750000007</v>
      </c>
      <c r="V72" s="17" t="s">
        <v>29</v>
      </c>
      <c r="W72" s="161"/>
      <c r="X72" s="17"/>
      <c r="Z72" s="2"/>
    </row>
    <row r="73" spans="1:26" ht="28.5" x14ac:dyDescent="0.2">
      <c r="A73" s="10"/>
      <c r="B73" s="192">
        <v>3.3</v>
      </c>
      <c r="C73" s="193">
        <v>43467</v>
      </c>
      <c r="D73" s="192" t="s">
        <v>127</v>
      </c>
      <c r="E73" s="194" t="s">
        <v>245</v>
      </c>
      <c r="F73" s="195" t="s">
        <v>15</v>
      </c>
      <c r="G73" s="192" t="s">
        <v>278</v>
      </c>
      <c r="H73" s="196" t="s">
        <v>288</v>
      </c>
      <c r="I73" s="197"/>
      <c r="J73" s="189">
        <v>4</v>
      </c>
      <c r="K73" s="190" t="str">
        <f>VLOOKUP(J73,'[2]Risk Process_RR Explanation'!$L$19:$M$23,2,FALSE)</f>
        <v>H</v>
      </c>
      <c r="L73" s="16">
        <f>VLOOKUP(J73,'[2]Risk Process_RR Explanation'!$L$19:$N$23,3,FALSE)</f>
        <v>0.65500000000000003</v>
      </c>
      <c r="M73" s="189">
        <v>4</v>
      </c>
      <c r="N73" s="190" t="str">
        <f>VLOOKUP(M73,'[2]Risk Process_RR Explanation'!$L$19:$M$23,2,FALSE)</f>
        <v>H</v>
      </c>
      <c r="O73" s="191">
        <f>VLOOKUP($M73,'[2]Risk Process_RR Explanation'!$L$19:$S$23,4,FALSE)</f>
        <v>1130490.9780000001</v>
      </c>
      <c r="P73" s="191">
        <f>VLOOKUP($M73,'[2]Risk Process_RR Explanation'!$L$19:$S$23,6,FALSE)</f>
        <v>1507321.304</v>
      </c>
      <c r="Q73" s="191">
        <f>VLOOKUP($M73,'[2]Risk Process_RR Explanation'!$L$19:$S$23,8,FALSE)</f>
        <v>1884151.6300000001</v>
      </c>
      <c r="R73" s="191">
        <f t="shared" si="0"/>
        <v>16</v>
      </c>
      <c r="S73" s="191"/>
      <c r="T73" s="191"/>
      <c r="U73" s="191"/>
      <c r="V73" s="17" t="s">
        <v>29</v>
      </c>
      <c r="W73" s="161"/>
      <c r="X73" s="17" t="s">
        <v>178</v>
      </c>
      <c r="Z73" s="2"/>
    </row>
    <row r="74" spans="1:26" x14ac:dyDescent="0.2">
      <c r="A74" s="11"/>
      <c r="B74" s="11"/>
      <c r="C74" s="12"/>
      <c r="D74" s="156"/>
      <c r="E74" s="157"/>
      <c r="F74" s="158"/>
      <c r="G74" s="156"/>
      <c r="H74" s="159"/>
      <c r="I74" s="160"/>
      <c r="J74" s="14"/>
      <c r="K74" s="15"/>
      <c r="L74" s="16"/>
      <c r="M74" s="14"/>
      <c r="N74" s="15"/>
      <c r="O74" s="144"/>
      <c r="P74" s="144"/>
      <c r="Q74" s="144"/>
      <c r="R74" s="144"/>
      <c r="S74" s="144"/>
      <c r="T74" s="144"/>
      <c r="U74" s="144"/>
      <c r="V74" s="17"/>
      <c r="W74" s="161"/>
      <c r="X74" s="17"/>
    </row>
    <row r="75" spans="1:26" x14ac:dyDescent="0.2">
      <c r="A75" s="10"/>
      <c r="B75" s="11"/>
      <c r="C75" s="12"/>
      <c r="D75" s="156"/>
      <c r="E75" s="136"/>
      <c r="F75" s="13"/>
      <c r="G75" s="11"/>
      <c r="H75" s="17"/>
      <c r="I75" s="137"/>
      <c r="J75" s="14"/>
      <c r="K75" s="15"/>
      <c r="L75" s="16"/>
      <c r="M75" s="14"/>
      <c r="N75" s="15"/>
      <c r="O75" s="144"/>
      <c r="P75" s="144"/>
      <c r="Q75" s="144"/>
      <c r="R75" s="144"/>
      <c r="S75" s="144"/>
      <c r="T75" s="144"/>
      <c r="U75" s="144"/>
      <c r="V75" s="17"/>
      <c r="W75" s="18"/>
      <c r="X75" s="17"/>
    </row>
    <row r="76" spans="1:26" x14ac:dyDescent="0.2">
      <c r="A76" s="10"/>
      <c r="B76" s="11"/>
      <c r="C76" s="12"/>
      <c r="D76" s="156"/>
      <c r="E76" s="136"/>
      <c r="F76" s="13"/>
      <c r="G76" s="11"/>
      <c r="H76" s="17"/>
      <c r="I76" s="137"/>
      <c r="J76" s="14"/>
      <c r="K76" s="15"/>
      <c r="L76" s="16"/>
      <c r="M76" s="14"/>
      <c r="N76" s="15"/>
      <c r="O76" s="144"/>
      <c r="P76" s="144"/>
      <c r="Q76" s="144"/>
      <c r="R76" s="144"/>
      <c r="S76" s="144"/>
      <c r="T76" s="144"/>
      <c r="U76" s="144"/>
      <c r="V76" s="17"/>
      <c r="W76" s="18"/>
      <c r="X76" s="17"/>
    </row>
    <row r="77" spans="1:26" ht="15" thickBot="1" x14ac:dyDescent="0.25">
      <c r="A77" s="10"/>
      <c r="B77" s="11"/>
      <c r="C77" s="12"/>
      <c r="D77" s="156"/>
      <c r="E77" s="136"/>
      <c r="F77" s="13"/>
      <c r="G77" s="11"/>
      <c r="H77" s="17"/>
      <c r="I77" s="137"/>
      <c r="J77" s="14"/>
      <c r="K77" s="15"/>
      <c r="L77" s="16"/>
      <c r="M77" s="14"/>
      <c r="N77" s="15"/>
      <c r="O77" s="144"/>
      <c r="P77" s="144"/>
      <c r="Q77" s="162"/>
      <c r="R77" s="162"/>
      <c r="S77" s="162"/>
      <c r="T77" s="162"/>
      <c r="U77" s="162"/>
      <c r="V77" s="17"/>
      <c r="W77" s="18"/>
      <c r="X77" s="17"/>
    </row>
    <row r="78" spans="1:26" ht="15" thickBot="1" x14ac:dyDescent="0.25">
      <c r="C78" s="19"/>
      <c r="E78" s="20"/>
      <c r="F78" s="21"/>
      <c r="Q78" s="163"/>
      <c r="R78" s="164" t="s">
        <v>161</v>
      </c>
      <c r="S78" s="165">
        <f>SUM(S17:S77)</f>
        <v>5185185.2857600013</v>
      </c>
      <c r="T78" s="165">
        <f>SUM(T17:T77)</f>
        <v>8448064.8710124996</v>
      </c>
      <c r="U78" s="166">
        <f>SUM(U17:U77)</f>
        <v>11710944.456265002</v>
      </c>
    </row>
    <row r="79" spans="1:26" ht="15" thickBot="1" x14ac:dyDescent="0.25">
      <c r="M79" s="176" t="s">
        <v>182</v>
      </c>
      <c r="N79" s="177"/>
      <c r="O79" s="178"/>
      <c r="P79" s="179"/>
      <c r="Q79" s="167"/>
      <c r="R79" s="168" t="s">
        <v>162</v>
      </c>
      <c r="S79" s="169"/>
      <c r="T79" s="169">
        <f>AVERAGE(S78:U78)</f>
        <v>8448064.8710125014</v>
      </c>
      <c r="U79" s="170"/>
    </row>
  </sheetData>
  <sheetProtection algorithmName="SHA-512" hashValue="9c3o8Ui9g9TW7riE0JGHtimFSQ5Vj1TMllbteUpimeC/gFok7jXUho3rWgstEoKPryPXtYspnRDMxkcZXO09Rw==" saltValue="2Z9JffWLRqdd8zgn93wpiA==" spinCount="100000" sheet="1" selectLockedCells="1" selectUnlockedCells="1"/>
  <autoFilter ref="A16:X77"/>
  <customSheetViews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1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2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Mitigated Total Commercial Risk to Consider"/>
            <filter val="R"/>
          </filters>
        </filterColumn>
        <sortState ref="A12:AF122">
          <sortCondition ref="A5:A122"/>
        </sortState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3"/>
      <headerFooter alignWithMargins="0">
        <oddFooter>&amp;L&amp;F&amp;C&amp;P of &amp;N</oddFooter>
      </headerFooter>
      <autoFilter ref="A5:AG116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6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7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8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/>
    </customSheetView>
  </customSheetViews>
  <mergeCells count="17"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  <mergeCell ref="K3:P3"/>
    <mergeCell ref="H4:S4"/>
    <mergeCell ref="H10:I10"/>
    <mergeCell ref="S14:U14"/>
    <mergeCell ref="J15:L15"/>
    <mergeCell ref="M15:Q15"/>
    <mergeCell ref="J14:R14"/>
  </mergeCells>
  <phoneticPr fontId="6" type="noConversion"/>
  <conditionalFormatting sqref="K17 N17 N74:N77 K74:K77">
    <cfRule type="expression" dxfId="17" priority="877" stopIfTrue="1">
      <formula>IF(OR(K17="VH",K17="H"),TRUE,FALSE)</formula>
    </cfRule>
    <cfRule type="expression" dxfId="16" priority="878" stopIfTrue="1">
      <formula>IF(K17="M",TRUE,FALSE)</formula>
    </cfRule>
    <cfRule type="expression" dxfId="15" priority="879" stopIfTrue="1">
      <formula>IF(OR(K17="VL",K17="L"),TRUE,FALSE)</formula>
    </cfRule>
  </conditionalFormatting>
  <conditionalFormatting sqref="R17 R74:R77">
    <cfRule type="cellIs" dxfId="14" priority="883" stopIfTrue="1" operator="between">
      <formula>0</formula>
      <formula>4</formula>
    </cfRule>
    <cfRule type="cellIs" dxfId="13" priority="884" stopIfTrue="1" operator="between">
      <formula>5</formula>
      <formula>12</formula>
    </cfRule>
    <cfRule type="cellIs" dxfId="12" priority="885" stopIfTrue="1" operator="greaterThan">
      <formula>13</formula>
    </cfRule>
  </conditionalFormatting>
  <conditionalFormatting sqref="M17 O17:Q17 O74:Q77 M74:M77">
    <cfRule type="expression" dxfId="11" priority="880" stopIfTrue="1">
      <formula>IF(OR(M17="VH",M17="H"),TRUE,FALSE)</formula>
    </cfRule>
    <cfRule type="expression" dxfId="10" priority="881" stopIfTrue="1">
      <formula>IF(M17="M",TRUE,FALSE)</formula>
    </cfRule>
    <cfRule type="expression" dxfId="9" priority="882" stopIfTrue="1">
      <formula>IF(OR(M17="VL",M17="L"),TRUE,FALSE)</formula>
    </cfRule>
  </conditionalFormatting>
  <conditionalFormatting sqref="K18:K73 N18:N73">
    <cfRule type="expression" dxfId="8" priority="1" stopIfTrue="1">
      <formula>IF(OR(K18="VH",K18="H"),TRUE,FALSE)</formula>
    </cfRule>
    <cfRule type="expression" dxfId="7" priority="2" stopIfTrue="1">
      <formula>IF(K18="M",TRUE,FALSE)</formula>
    </cfRule>
    <cfRule type="expression" dxfId="6" priority="3" stopIfTrue="1">
      <formula>IF(OR(K18="VL",K18="L"),TRUE,FALSE)</formula>
    </cfRule>
  </conditionalFormatting>
  <conditionalFormatting sqref="R18:R73">
    <cfRule type="cellIs" dxfId="5" priority="7" stopIfTrue="1" operator="between">
      <formula>0</formula>
      <formula>4</formula>
    </cfRule>
    <cfRule type="cellIs" dxfId="4" priority="8" stopIfTrue="1" operator="between">
      <formula>5</formula>
      <formula>12</formula>
    </cfRule>
    <cfRule type="cellIs" dxfId="3" priority="9" stopIfTrue="1" operator="greaterThan">
      <formula>13</formula>
    </cfRule>
  </conditionalFormatting>
  <conditionalFormatting sqref="M18:M73 O18:Q73">
    <cfRule type="expression" dxfId="2" priority="4" stopIfTrue="1">
      <formula>IF(OR(M18="VH",M18="H"),TRUE,FALSE)</formula>
    </cfRule>
    <cfRule type="expression" dxfId="1" priority="5" stopIfTrue="1">
      <formula>IF(M18="M",TRUE,FALSE)</formula>
    </cfRule>
    <cfRule type="expression" dxfId="0" priority="6" stopIfTrue="1">
      <formula>IF(OR(M18="VL",M18="L"),TRUE,FALSE)</formula>
    </cfRule>
  </conditionalFormatting>
  <dataValidations count="2">
    <dataValidation type="list" allowBlank="1" showInputMessage="1" showErrorMessage="1" sqref="E78:F78">
      <formula1>#REF!</formula1>
    </dataValidation>
    <dataValidation type="list" allowBlank="1" showInputMessage="1" showErrorMessage="1" sqref="D8:F8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V17 V74</xm:sqref>
        </x14:dataValidation>
        <x14:dataValidation type="list" allowBlank="1" showInputMessage="1" showErrorMessage="1">
          <x14:formula1>
            <xm:f>'\\cha-cf-fp1\Projects\Users\ollie.fallon\Desktop\CKBS - Band 3 Worked Examples_221004\Phase 4 - Statutory Process\[PH4 013_B23_QRA_CMG-QRA-Part-1_V1 - Worked Example R1.xlsx]RR_Drop Downs'!#REF!</xm:f>
          </x14:formula1>
          <xm:sqref>V18:V73</xm:sqref>
        </x14:dataValidation>
        <x14:dataValidation type="list" allowBlank="1" showInputMessage="1" showErrorMessage="1">
          <x14:formula1>
            <xm:f>'RR_Drop Downs'!$K$4:$K$6</xm:f>
          </x14:formula1>
          <xm:sqref>V75:V77</xm:sqref>
        </x14:dataValidation>
        <x14:dataValidation type="list" allowBlank="1" showInputMessage="1" showErrorMessage="1">
          <x14:formula1>
            <xm:f>'RR_Drop Downs'!$D$4:$D$15</xm:f>
          </x14:formula1>
          <xm:sqref>E75:E77</xm:sqref>
        </x14:dataValidation>
        <x14:dataValidation type="list" allowBlank="1" showInputMessage="1" showErrorMessage="1">
          <x14:formula1>
            <xm:f>'RR_Drop Downs'!$G$4:$G$5</xm:f>
          </x14:formula1>
          <xm:sqref>F75:F77</xm:sqref>
        </x14:dataValidation>
        <x14:dataValidation type="list" allowBlank="1" showInputMessage="1" showErrorMessage="1">
          <x14:formula1>
            <xm:f>'RR_Drop Downs'!$I$4:$I$16</xm:f>
          </x14:formula1>
          <xm:sqref>G75:G77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44" bestFit="1" customWidth="1"/>
    <col min="2" max="2" width="29" style="44" bestFit="1" customWidth="1"/>
    <col min="3" max="3" width="9.28515625" style="44"/>
    <col min="4" max="4" width="41.7109375" style="44" bestFit="1" customWidth="1"/>
    <col min="5" max="5" width="41.7109375" style="44" customWidth="1"/>
    <col min="6" max="6" width="8.85546875" style="44"/>
    <col min="7" max="7" width="22.5703125" style="44" bestFit="1" customWidth="1"/>
    <col min="8" max="8" width="8.85546875" style="44"/>
    <col min="9" max="9" width="25.5703125" style="44" customWidth="1"/>
    <col min="10" max="10" width="8.85546875" style="44"/>
    <col min="11" max="11" width="11.28515625" style="44" customWidth="1"/>
    <col min="12" max="16384" width="8.85546875" style="44"/>
  </cols>
  <sheetData>
    <row r="1" spans="1:11" ht="15" x14ac:dyDescent="0.2">
      <c r="A1" s="43" t="s">
        <v>134</v>
      </c>
    </row>
    <row r="3" spans="1:11" s="49" customFormat="1" ht="39.75" customHeight="1" x14ac:dyDescent="0.2">
      <c r="A3" s="45" t="s">
        <v>135</v>
      </c>
      <c r="B3" s="46" t="s">
        <v>55</v>
      </c>
      <c r="C3" s="47"/>
      <c r="D3" s="45" t="s">
        <v>136</v>
      </c>
      <c r="E3" s="48" t="s">
        <v>137</v>
      </c>
      <c r="G3" s="45" t="s">
        <v>138</v>
      </c>
      <c r="I3" s="45" t="s">
        <v>139</v>
      </c>
      <c r="J3" s="47"/>
      <c r="K3" s="45" t="s">
        <v>140</v>
      </c>
    </row>
    <row r="4" spans="1:11" x14ac:dyDescent="0.2">
      <c r="A4" s="50" t="s">
        <v>166</v>
      </c>
      <c r="B4" s="50" t="s">
        <v>166</v>
      </c>
      <c r="D4" s="51" t="s">
        <v>62</v>
      </c>
      <c r="E4" s="51" t="s">
        <v>65</v>
      </c>
      <c r="G4" s="50" t="s">
        <v>15</v>
      </c>
      <c r="I4" s="51" t="s">
        <v>16</v>
      </c>
      <c r="J4" s="52"/>
      <c r="K4" s="53" t="s">
        <v>28</v>
      </c>
    </row>
    <row r="5" spans="1:11" x14ac:dyDescent="0.2">
      <c r="A5" s="50" t="s">
        <v>166</v>
      </c>
      <c r="B5" s="50" t="s">
        <v>166</v>
      </c>
      <c r="D5" s="51" t="s">
        <v>19</v>
      </c>
      <c r="E5" s="51" t="s">
        <v>65</v>
      </c>
      <c r="G5" s="54" t="s">
        <v>23</v>
      </c>
      <c r="I5" s="55" t="s">
        <v>24</v>
      </c>
      <c r="J5" s="56"/>
      <c r="K5" s="57" t="s">
        <v>29</v>
      </c>
    </row>
    <row r="6" spans="1:11" x14ac:dyDescent="0.2">
      <c r="A6" s="50" t="s">
        <v>166</v>
      </c>
      <c r="B6" s="50" t="s">
        <v>166</v>
      </c>
      <c r="D6" s="51" t="s">
        <v>36</v>
      </c>
      <c r="E6" s="51" t="s">
        <v>4</v>
      </c>
      <c r="I6" s="51" t="s">
        <v>25</v>
      </c>
      <c r="J6" s="56"/>
      <c r="K6" s="58" t="s">
        <v>30</v>
      </c>
    </row>
    <row r="7" spans="1:11" x14ac:dyDescent="0.2">
      <c r="A7" s="50" t="s">
        <v>166</v>
      </c>
      <c r="B7" s="50" t="s">
        <v>166</v>
      </c>
      <c r="D7" s="51" t="s">
        <v>18</v>
      </c>
      <c r="E7" s="51" t="s">
        <v>4</v>
      </c>
      <c r="I7" s="55" t="s">
        <v>26</v>
      </c>
      <c r="J7" s="56"/>
    </row>
    <row r="8" spans="1:11" x14ac:dyDescent="0.2">
      <c r="A8" s="50" t="s">
        <v>166</v>
      </c>
      <c r="B8" s="50" t="s">
        <v>166</v>
      </c>
      <c r="D8" s="51" t="s">
        <v>63</v>
      </c>
      <c r="E8" s="51" t="s">
        <v>4</v>
      </c>
      <c r="I8" s="55" t="s">
        <v>18</v>
      </c>
      <c r="J8" s="56"/>
    </row>
    <row r="9" spans="1:11" x14ac:dyDescent="0.2">
      <c r="A9" s="50" t="s">
        <v>166</v>
      </c>
      <c r="B9" s="50" t="s">
        <v>166</v>
      </c>
      <c r="D9" s="51" t="s">
        <v>35</v>
      </c>
      <c r="E9" s="51" t="s">
        <v>65</v>
      </c>
      <c r="I9" s="55" t="s">
        <v>27</v>
      </c>
      <c r="J9" s="59"/>
    </row>
    <row r="10" spans="1:11" x14ac:dyDescent="0.2">
      <c r="A10" s="50" t="s">
        <v>166</v>
      </c>
      <c r="B10" s="50" t="s">
        <v>166</v>
      </c>
      <c r="D10" s="51" t="s">
        <v>37</v>
      </c>
      <c r="E10" s="51" t="s">
        <v>65</v>
      </c>
      <c r="I10" s="51" t="s">
        <v>26</v>
      </c>
    </row>
    <row r="11" spans="1:11" x14ac:dyDescent="0.2">
      <c r="A11" s="50"/>
      <c r="B11" s="50"/>
      <c r="D11" s="51" t="s">
        <v>64</v>
      </c>
      <c r="E11" s="51" t="s">
        <v>4</v>
      </c>
      <c r="I11" s="55" t="s">
        <v>56</v>
      </c>
    </row>
    <row r="12" spans="1:11" x14ac:dyDescent="0.2">
      <c r="A12" s="50"/>
      <c r="B12" s="50"/>
      <c r="D12" s="51" t="s">
        <v>38</v>
      </c>
      <c r="E12" s="51" t="s">
        <v>4</v>
      </c>
      <c r="I12" s="55" t="s">
        <v>57</v>
      </c>
    </row>
    <row r="13" spans="1:11" x14ac:dyDescent="0.2">
      <c r="A13" s="50"/>
      <c r="B13" s="50"/>
      <c r="D13" s="51" t="s">
        <v>17</v>
      </c>
      <c r="E13" s="51" t="s">
        <v>4</v>
      </c>
      <c r="I13" s="51" t="s">
        <v>127</v>
      </c>
    </row>
    <row r="14" spans="1:11" x14ac:dyDescent="0.2">
      <c r="A14" s="50"/>
      <c r="B14" s="50"/>
      <c r="D14" s="51" t="s">
        <v>16</v>
      </c>
      <c r="E14" s="51" t="s">
        <v>65</v>
      </c>
      <c r="I14" s="52"/>
    </row>
    <row r="15" spans="1:11" x14ac:dyDescent="0.2">
      <c r="A15" s="50"/>
      <c r="B15" s="50"/>
      <c r="D15" s="51" t="s">
        <v>68</v>
      </c>
      <c r="E15" s="51" t="s">
        <v>1</v>
      </c>
      <c r="I15" s="52"/>
    </row>
    <row r="16" spans="1:11" x14ac:dyDescent="0.2">
      <c r="A16" s="50"/>
      <c r="B16" s="50"/>
      <c r="D16" s="51" t="s">
        <v>21</v>
      </c>
      <c r="E16" s="51" t="s">
        <v>21</v>
      </c>
    </row>
    <row r="17" spans="1:5" x14ac:dyDescent="0.2">
      <c r="A17" s="50"/>
      <c r="B17" s="50"/>
      <c r="D17" s="51"/>
      <c r="E17" s="51"/>
    </row>
    <row r="18" spans="1:5" x14ac:dyDescent="0.2">
      <c r="A18" s="50"/>
      <c r="B18" s="50"/>
      <c r="D18" s="51"/>
      <c r="E18" s="51"/>
    </row>
    <row r="19" spans="1:5" x14ac:dyDescent="0.2">
      <c r="A19" s="50"/>
      <c r="B19" s="50"/>
      <c r="D19" s="51"/>
      <c r="E19" s="51"/>
    </row>
    <row r="20" spans="1:5" x14ac:dyDescent="0.2">
      <c r="A20" s="50"/>
      <c r="B20" s="50"/>
      <c r="D20" s="51"/>
      <c r="E20" s="51"/>
    </row>
    <row r="21" spans="1:5" x14ac:dyDescent="0.2">
      <c r="A21" s="50"/>
      <c r="B21" s="50"/>
      <c r="D21" s="51"/>
      <c r="E21" s="51"/>
    </row>
    <row r="22" spans="1:5" x14ac:dyDescent="0.2">
      <c r="A22" s="51"/>
      <c r="B22" s="51"/>
      <c r="D22" s="51"/>
      <c r="E22" s="51"/>
    </row>
  </sheetData>
  <customSheetViews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Ollie Fallon</cp:lastModifiedBy>
  <cp:lastPrinted>2021-06-07T12:13:04Z</cp:lastPrinted>
  <dcterms:created xsi:type="dcterms:W3CDTF">2004-03-09T16:48:51Z</dcterms:created>
  <dcterms:modified xsi:type="dcterms:W3CDTF">2023-02-13T16:56:59Z</dcterms:modified>
</cp:coreProperties>
</file>