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lie.fallon\Desktop\Band Tempaltes\Band 3 Worked Examples_221209 (CKBS Reviewed)\Phase 5 - Detail Design &amp; Construction\"/>
    </mc:Choice>
  </mc:AlternateContent>
  <bookViews>
    <workbookView xWindow="0" yWindow="0" windowWidth="28800" windowHeight="11100" tabRatio="767" activeTab="1"/>
  </bookViews>
  <sheets>
    <sheet name="Risk Process_RR Explanation" sheetId="2" r:id="rId1"/>
    <sheet name="Risk Register (RR)" sheetId="1" r:id="rId2"/>
    <sheet name="RR_Drop Downs" sheetId="3" r:id="rId3"/>
  </sheets>
  <externalReferences>
    <externalReference r:id="rId4"/>
    <externalReference r:id="rId5"/>
    <externalReference r:id="rId6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sCount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" hidden="1">'Risk Register (RR)'!$A$16:$X$93</definedName>
    <definedName name="List3">[1]PickLists!$C$2:$C$16</definedName>
    <definedName name="List5">[1]PickLists!$E$2:$E$4</definedName>
    <definedName name="Pal_Workbook_GUID" hidden="1">"LQYLYWW4W9EHCA2PBKKNWCW5"</definedName>
    <definedName name="PalisadeReportWorkbookCreatedBy">"AtRisk"</definedName>
    <definedName name="_xlnm.Print_Area" localSheetId="1">'Risk Register (RR)'!$A$1:$X$96</definedName>
    <definedName name="_xlnm.Print_Titles" localSheetId="1">'Risk Register (RR)'!$14:$16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electedCell" hidden="1">"$AN$5"</definedName>
    <definedName name="RiskSelectedNameCell2" hidden="1">"$AN$2"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Z_0687DB25_2AF2_4E86_AEDA_3E3E7B0935E3_.wvu.Cols" localSheetId="1" hidden="1">'Risk Register (RR)'!#REF!,'Risk Register (RR)'!#REF!,'Risk Register (RR)'!#REF!</definedName>
    <definedName name="Z_0687DB25_2AF2_4E86_AEDA_3E3E7B0935E3_.wvu.FilterData" localSheetId="1" hidden="1">'Risk Register (RR)'!$B$14:$I$93</definedName>
    <definedName name="Z_0687DB25_2AF2_4E86_AEDA_3E3E7B0935E3_.wvu.PrintArea" localSheetId="1" hidden="1">'Risk Register (RR)'!$B$14:$X$93</definedName>
    <definedName name="Z_0687DB25_2AF2_4E86_AEDA_3E3E7B0935E3_.wvu.PrintTitles" localSheetId="1" hidden="1">'Risk Register (RR)'!$14:$16</definedName>
    <definedName name="Z_100F6BC7_2443_4D7B_950A_2A8639655771_.wvu.Cols" localSheetId="1" hidden="1">'Risk Register (RR)'!#REF!,'Risk Register (RR)'!#REF!,'Risk Register (RR)'!#REF!</definedName>
    <definedName name="Z_100F6BC7_2443_4D7B_950A_2A8639655771_.wvu.FilterData" localSheetId="1" hidden="1">'Risk Register (RR)'!$B$14:$I$93</definedName>
    <definedName name="Z_100F6BC7_2443_4D7B_950A_2A8639655771_.wvu.PrintArea" localSheetId="1" hidden="1">'Risk Register (RR)'!$B$14:$X$93</definedName>
    <definedName name="Z_100F6BC7_2443_4D7B_950A_2A8639655771_.wvu.PrintTitles" localSheetId="1" hidden="1">'Risk Register (RR)'!$14:$16</definedName>
    <definedName name="Z_262A7D63_E7A3_409E_93BE_41E63F4F7D5B_.wvu.FilterData" localSheetId="1" hidden="1">'Risk Register (RR)'!$B$14:$I$93</definedName>
    <definedName name="Z_2B1974D2_313C_40CC_AE97_516FECCE850E_.wvu.FilterData" localSheetId="1" hidden="1">'Risk Register (RR)'!$A$16:$X$93</definedName>
    <definedName name="Z_41399769_9A28_4D83_9C17_C32305447636_.wvu.FilterData" localSheetId="1" hidden="1">'Risk Register (RR)'!$A$16:$X$93</definedName>
    <definedName name="Z_41399769_9A28_4D83_9C17_C32305447636_.wvu.PrintArea" localSheetId="1" hidden="1">'Risk Register (RR)'!$A$1:$X$93</definedName>
    <definedName name="Z_41399769_9A28_4D83_9C17_C32305447636_.wvu.PrintTitles" localSheetId="1" hidden="1">'Risk Register (RR)'!$14:$16</definedName>
    <definedName name="Z_6172FE05_BEB2_40B7_9CCB_487F82C48C42_.wvu.FilterData" localSheetId="1" hidden="1">'Risk Register (RR)'!$A$16:$X$93</definedName>
    <definedName name="Z_6E5389DA_A58C_4131_8F89_A66878F8B17E_.wvu.FilterData" localSheetId="1" hidden="1">'Risk Register (RR)'!$A$16:$X$93</definedName>
    <definedName name="Z_758B16EF_5CA2_49E4_950C_3E5BC8C300FE_.wvu.FilterData" localSheetId="1" hidden="1">'Risk Register (RR)'!$A$16:$X$93</definedName>
    <definedName name="Z_7EFDF0A2_7E3E_4B9F_9440_29CD84D3CE32_.wvu.FilterData" localSheetId="1" hidden="1">'Risk Register (RR)'!$B$14:$I$93</definedName>
    <definedName name="Z_96740709_1182_46F2_98D1_F6BDCCE9BB35_.wvu.FilterData" localSheetId="1" hidden="1">'Risk Register (RR)'!$A$16:$X$93</definedName>
    <definedName name="Z_AE0E8A88_F082_4EB1_9347_7F4BDF3587A1_.wvu.Cols" localSheetId="1" hidden="1">'Risk Register (RR)'!#REF!,'Risk Register (RR)'!#REF!,'Risk Register (RR)'!#REF!</definedName>
    <definedName name="Z_AE0E8A88_F082_4EB1_9347_7F4BDF3587A1_.wvu.FilterData" localSheetId="1" hidden="1">'Risk Register (RR)'!$B$14:$I$93</definedName>
    <definedName name="Z_AE0E8A88_F082_4EB1_9347_7F4BDF3587A1_.wvu.PrintArea" localSheetId="1" hidden="1">'Risk Register (RR)'!$B$14:$X$93</definedName>
    <definedName name="Z_AE0E8A88_F082_4EB1_9347_7F4BDF3587A1_.wvu.PrintTitles" localSheetId="1" hidden="1">'Risk Register (RR)'!$14:$16</definedName>
    <definedName name="Z_C7AA0B93_8536_4A0F_918B_E1150DFF4452_.wvu.FilterData" localSheetId="1" hidden="1">'Risk Register (RR)'!$A$16:$X$93</definedName>
    <definedName name="Z_C7AA0B93_8536_4A0F_918B_E1150DFF4452_.wvu.PrintArea" localSheetId="1" hidden="1">'Risk Register (RR)'!$A$1:$X$93</definedName>
    <definedName name="Z_C7AA0B93_8536_4A0F_918B_E1150DFF4452_.wvu.PrintTitles" localSheetId="1" hidden="1">'Risk Register (RR)'!$14:$16</definedName>
    <definedName name="Z_CD3E8605_9DC2_41B7_BEF7_56AE5C9E3780_.wvu.FilterData" localSheetId="1" hidden="1">'Risk Register (RR)'!$A$16:$X$93</definedName>
    <definedName name="Z_D864C558_032D_4423_AB18_DBCDD4F7FBEA_.wvu.Cols" localSheetId="1" hidden="1">'Risk Register (RR)'!#REF!,'Risk Register (RR)'!#REF!,'Risk Register (RR)'!#REF!,'Risk Register (RR)'!#REF!</definedName>
    <definedName name="Z_D864C558_032D_4423_AB18_DBCDD4F7FBEA_.wvu.FilterData" localSheetId="1" hidden="1">'Risk Register (RR)'!$B$14:$I$93</definedName>
    <definedName name="Z_D864C558_032D_4423_AB18_DBCDD4F7FBEA_.wvu.PrintArea" localSheetId="1" hidden="1">'Risk Register (RR)'!$B$14:$X$93</definedName>
    <definedName name="Z_D864C558_032D_4423_AB18_DBCDD4F7FBEA_.wvu.PrintTitles" localSheetId="1" hidden="1">'Risk Register (RR)'!$14:$16</definedName>
    <definedName name="Z_DF728966_A70E_42AE_BDEA_A086DF318939_.wvu.Cols" localSheetId="1" hidden="1">'Risk Register (RR)'!#REF!,'Risk Register (RR)'!#REF!</definedName>
    <definedName name="Z_DF728966_A70E_42AE_BDEA_A086DF318939_.wvu.FilterData" localSheetId="1" hidden="1">'Risk Register (RR)'!$B$14:$I$93</definedName>
    <definedName name="Z_DF728966_A70E_42AE_BDEA_A086DF318939_.wvu.PrintArea" localSheetId="1" hidden="1">'Risk Register (RR)'!$B$14:$X$93</definedName>
    <definedName name="Z_DF728966_A70E_42AE_BDEA_A086DF318939_.wvu.PrintTitles" localSheetId="1" hidden="1">'Risk Register (RR)'!$14:$16</definedName>
    <definedName name="Z_EE701ACE_F7BE_48A2_9D45_E05A84BDEA63_.wvu.FilterData" localSheetId="1" hidden="1">'Risk Register (RR)'!$B$14:$I$93</definedName>
    <definedName name="Z_FEF8F16A_AD18_4737_999D_0E086ECFFA3C_.wvu.FilterData" localSheetId="1" hidden="1">'Risk Register (RR)'!$B$14:$I$93</definedName>
  </definedNames>
  <calcPr calcId="162913"/>
  <customWorkbookViews>
    <customWorkbookView name="Lee Emerson - Personal View" guid="{100F6BC7-2443-4D7B-950A-2A8639655771}" mergeInterval="0" personalView="1" maximized="1" xWindow="-8" yWindow="-8" windowWidth="1616" windowHeight="876" tabRatio="878" activeSheetId="1"/>
    <customWorkbookView name="Michele Kilfeather - Personal View" guid="{AE0E8A88-F082-4EB1-9347-7F4BDF3587A1}" mergeInterval="0" personalView="1" maximized="1" xWindow="1272" yWindow="-8" windowWidth="1616" windowHeight="916" tabRatio="878" activeSheetId="1"/>
    <customWorkbookView name="mwhittak - Personal View" guid="{DF728966-A70E-42AE-BDEA-A086DF318939}" mergeInterval="0" personalView="1" maximized="1" xWindow="1" yWindow="1" windowWidth="1024" windowHeight="529" activeSheetId="4"/>
    <customWorkbookView name="makilfea - Personal View" guid="{DE4FA615-53F6-46CD-85ED-36610C651A6E}" mergeInterval="0" personalView="1" maximized="1" xWindow="1" yWindow="1" windowWidth="1280" windowHeight="678" activeSheetId="4"/>
    <customWorkbookView name="mphughes - Personal View" guid="{D864C558-032D-4423-AB18-DBCDD4F7FBEA}" mergeInterval="0" personalView="1" maximized="1" xWindow="1" yWindow="1" windowWidth="1440" windowHeight="637" activeSheetId="1"/>
    <customWorkbookView name="Michele Kilfeather-Hughes - Personal View" guid="{0687DB25-2AF2-4E86-AEDA-3E3E7B0935E3}" mergeInterval="0" personalView="1" maximized="1" xWindow="-8" yWindow="-8" windowWidth="1616" windowHeight="876" tabRatio="878" activeSheetId="1"/>
    <customWorkbookView name="Kilfeather-Hughes, Michele - Personal View" guid="{41399769-9A28-4D83-9C17-C32305447636}" mergeInterval="0" personalView="1" maximized="1" xWindow="-8" yWindow="-8" windowWidth="1936" windowHeight="1056" tabRatio="767" activeSheetId="2"/>
    <customWorkbookView name="Hughes, Martin - Personal View" guid="{C7AA0B93-8536-4A0F-918B-E1150DFF4452}" mergeInterval="0" personalView="1" maximized="1" xWindow="-8" yWindow="-8" windowWidth="1936" windowHeight="1056" tabRatio="767" activeSheetId="4"/>
  </customWorkbookViews>
</workbook>
</file>

<file path=xl/calcChain.xml><?xml version="1.0" encoding="utf-8"?>
<calcChain xmlns="http://schemas.openxmlformats.org/spreadsheetml/2006/main">
  <c r="T95" i="1" l="1"/>
  <c r="U94" i="1"/>
  <c r="S94" i="1"/>
  <c r="T94" i="1"/>
  <c r="R88" i="1"/>
  <c r="Q88" i="1"/>
  <c r="P88" i="1"/>
  <c r="O88" i="1"/>
  <c r="N88" i="1"/>
  <c r="L88" i="1"/>
  <c r="K88" i="1"/>
  <c r="R87" i="1"/>
  <c r="Q87" i="1"/>
  <c r="P87" i="1"/>
  <c r="O87" i="1"/>
  <c r="N87" i="1"/>
  <c r="L87" i="1"/>
  <c r="K87" i="1"/>
  <c r="R86" i="1"/>
  <c r="Q86" i="1"/>
  <c r="P86" i="1"/>
  <c r="O86" i="1"/>
  <c r="N86" i="1"/>
  <c r="L86" i="1"/>
  <c r="K86" i="1"/>
  <c r="R85" i="1"/>
  <c r="Q85" i="1"/>
  <c r="P85" i="1"/>
  <c r="O85" i="1"/>
  <c r="N85" i="1"/>
  <c r="L85" i="1"/>
  <c r="K85" i="1"/>
  <c r="R84" i="1"/>
  <c r="Q84" i="1"/>
  <c r="P84" i="1"/>
  <c r="O84" i="1"/>
  <c r="N84" i="1"/>
  <c r="L84" i="1"/>
  <c r="K84" i="1"/>
  <c r="R83" i="1"/>
  <c r="Q83" i="1"/>
  <c r="P83" i="1"/>
  <c r="O83" i="1"/>
  <c r="N83" i="1"/>
  <c r="L83" i="1"/>
  <c r="K83" i="1"/>
  <c r="R82" i="1"/>
  <c r="Q82" i="1"/>
  <c r="P82" i="1"/>
  <c r="O82" i="1"/>
  <c r="N82" i="1"/>
  <c r="L82" i="1"/>
  <c r="K82" i="1"/>
  <c r="R81" i="1"/>
  <c r="Q81" i="1"/>
  <c r="P81" i="1"/>
  <c r="O81" i="1"/>
  <c r="N81" i="1"/>
  <c r="L81" i="1"/>
  <c r="K81" i="1"/>
  <c r="R80" i="1"/>
  <c r="Q80" i="1"/>
  <c r="P80" i="1"/>
  <c r="O80" i="1"/>
  <c r="N80" i="1"/>
  <c r="L80" i="1"/>
  <c r="K80" i="1"/>
  <c r="R79" i="1"/>
  <c r="Q79" i="1"/>
  <c r="P79" i="1"/>
  <c r="O79" i="1"/>
  <c r="N79" i="1"/>
  <c r="L79" i="1"/>
  <c r="K79" i="1"/>
  <c r="R78" i="1"/>
  <c r="Q78" i="1"/>
  <c r="P78" i="1"/>
  <c r="O78" i="1"/>
  <c r="N78" i="1"/>
  <c r="L78" i="1"/>
  <c r="K78" i="1"/>
  <c r="R77" i="1"/>
  <c r="Q77" i="1"/>
  <c r="P77" i="1"/>
  <c r="O77" i="1"/>
  <c r="N77" i="1"/>
  <c r="L77" i="1"/>
  <c r="K77" i="1"/>
  <c r="R76" i="1"/>
  <c r="Q76" i="1"/>
  <c r="P76" i="1"/>
  <c r="O76" i="1"/>
  <c r="N76" i="1"/>
  <c r="L76" i="1"/>
  <c r="K76" i="1"/>
  <c r="R75" i="1"/>
  <c r="Q75" i="1"/>
  <c r="P75" i="1"/>
  <c r="O75" i="1"/>
  <c r="N75" i="1"/>
  <c r="L75" i="1"/>
  <c r="K75" i="1"/>
  <c r="R74" i="1"/>
  <c r="Q74" i="1"/>
  <c r="P74" i="1"/>
  <c r="O74" i="1"/>
  <c r="N74" i="1"/>
  <c r="L74" i="1"/>
  <c r="K74" i="1"/>
  <c r="R73" i="1"/>
  <c r="Q73" i="1"/>
  <c r="P73" i="1"/>
  <c r="O73" i="1"/>
  <c r="N73" i="1"/>
  <c r="L73" i="1"/>
  <c r="K73" i="1"/>
  <c r="R72" i="1"/>
  <c r="Q72" i="1"/>
  <c r="P72" i="1"/>
  <c r="O72" i="1"/>
  <c r="N72" i="1"/>
  <c r="L72" i="1"/>
  <c r="K72" i="1"/>
  <c r="R71" i="1"/>
  <c r="Q71" i="1"/>
  <c r="P71" i="1"/>
  <c r="O71" i="1"/>
  <c r="N71" i="1"/>
  <c r="L71" i="1"/>
  <c r="K71" i="1"/>
  <c r="R70" i="1"/>
  <c r="Q70" i="1"/>
  <c r="P70" i="1"/>
  <c r="O70" i="1"/>
  <c r="N70" i="1"/>
  <c r="L70" i="1"/>
  <c r="K70" i="1"/>
  <c r="R69" i="1"/>
  <c r="Q69" i="1"/>
  <c r="P69" i="1"/>
  <c r="O69" i="1"/>
  <c r="N69" i="1"/>
  <c r="L69" i="1"/>
  <c r="K69" i="1"/>
  <c r="R68" i="1"/>
  <c r="Q68" i="1"/>
  <c r="P68" i="1"/>
  <c r="O68" i="1"/>
  <c r="N68" i="1"/>
  <c r="L68" i="1"/>
  <c r="K68" i="1"/>
  <c r="R67" i="1"/>
  <c r="Q67" i="1"/>
  <c r="P67" i="1"/>
  <c r="O67" i="1"/>
  <c r="N67" i="1"/>
  <c r="L67" i="1"/>
  <c r="T67" i="1" s="1"/>
  <c r="K67" i="1"/>
  <c r="R66" i="1"/>
  <c r="Q66" i="1"/>
  <c r="P66" i="1"/>
  <c r="O66" i="1"/>
  <c r="N66" i="1"/>
  <c r="L66" i="1"/>
  <c r="T66" i="1" s="1"/>
  <c r="K66" i="1"/>
  <c r="R65" i="1"/>
  <c r="Q65" i="1"/>
  <c r="P65" i="1"/>
  <c r="O65" i="1"/>
  <c r="N65" i="1"/>
  <c r="L65" i="1"/>
  <c r="T65" i="1" s="1"/>
  <c r="K65" i="1"/>
  <c r="R64" i="1"/>
  <c r="Q64" i="1"/>
  <c r="P64" i="1"/>
  <c r="O64" i="1"/>
  <c r="N64" i="1"/>
  <c r="L64" i="1"/>
  <c r="K64" i="1"/>
  <c r="S63" i="1"/>
  <c r="R63" i="1"/>
  <c r="Q63" i="1"/>
  <c r="P63" i="1"/>
  <c r="O63" i="1"/>
  <c r="N63" i="1"/>
  <c r="L63" i="1"/>
  <c r="K63" i="1"/>
  <c r="R62" i="1"/>
  <c r="Q62" i="1"/>
  <c r="P62" i="1"/>
  <c r="O62" i="1"/>
  <c r="N62" i="1"/>
  <c r="L62" i="1"/>
  <c r="K62" i="1"/>
  <c r="R61" i="1"/>
  <c r="Q61" i="1"/>
  <c r="P61" i="1"/>
  <c r="O61" i="1"/>
  <c r="N61" i="1"/>
  <c r="L61" i="1"/>
  <c r="K61" i="1"/>
  <c r="R60" i="1"/>
  <c r="Q60" i="1"/>
  <c r="P60" i="1"/>
  <c r="O60" i="1"/>
  <c r="N60" i="1"/>
  <c r="L60" i="1"/>
  <c r="K60" i="1"/>
  <c r="R59" i="1"/>
  <c r="Q59" i="1"/>
  <c r="P59" i="1"/>
  <c r="O59" i="1"/>
  <c r="N59" i="1"/>
  <c r="L59" i="1"/>
  <c r="K59" i="1"/>
  <c r="R58" i="1"/>
  <c r="Q58" i="1"/>
  <c r="P58" i="1"/>
  <c r="O58" i="1"/>
  <c r="N58" i="1"/>
  <c r="L58" i="1"/>
  <c r="K58" i="1"/>
  <c r="R57" i="1"/>
  <c r="Q57" i="1"/>
  <c r="P57" i="1"/>
  <c r="O57" i="1"/>
  <c r="N57" i="1"/>
  <c r="L57" i="1"/>
  <c r="K57" i="1"/>
  <c r="R56" i="1"/>
  <c r="Q56" i="1"/>
  <c r="P56" i="1"/>
  <c r="O56" i="1"/>
  <c r="N56" i="1"/>
  <c r="L56" i="1"/>
  <c r="K56" i="1"/>
  <c r="S55" i="1"/>
  <c r="R55" i="1"/>
  <c r="Q55" i="1"/>
  <c r="P55" i="1"/>
  <c r="O55" i="1"/>
  <c r="N55" i="1"/>
  <c r="L55" i="1"/>
  <c r="T55" i="1" s="1"/>
  <c r="K55" i="1"/>
  <c r="R54" i="1"/>
  <c r="Q54" i="1"/>
  <c r="P54" i="1"/>
  <c r="O54" i="1"/>
  <c r="N54" i="1"/>
  <c r="L54" i="1"/>
  <c r="K54" i="1"/>
  <c r="R53" i="1"/>
  <c r="Q53" i="1"/>
  <c r="P53" i="1"/>
  <c r="O53" i="1"/>
  <c r="N53" i="1"/>
  <c r="L53" i="1"/>
  <c r="K53" i="1"/>
  <c r="R52" i="1"/>
  <c r="Q52" i="1"/>
  <c r="P52" i="1"/>
  <c r="O52" i="1"/>
  <c r="N52" i="1"/>
  <c r="L52" i="1"/>
  <c r="K52" i="1"/>
  <c r="R51" i="1"/>
  <c r="Q51" i="1"/>
  <c r="P51" i="1"/>
  <c r="T51" i="1" s="1"/>
  <c r="O51" i="1"/>
  <c r="N51" i="1"/>
  <c r="L51" i="1"/>
  <c r="K51" i="1"/>
  <c r="R50" i="1"/>
  <c r="Q50" i="1"/>
  <c r="P50" i="1"/>
  <c r="O50" i="1"/>
  <c r="N50" i="1"/>
  <c r="L50" i="1"/>
  <c r="K50" i="1"/>
  <c r="R49" i="1"/>
  <c r="Q49" i="1"/>
  <c r="P49" i="1"/>
  <c r="O49" i="1"/>
  <c r="N49" i="1"/>
  <c r="L49" i="1"/>
  <c r="K49" i="1"/>
  <c r="R48" i="1"/>
  <c r="Q48" i="1"/>
  <c r="P48" i="1"/>
  <c r="O48" i="1"/>
  <c r="N48" i="1"/>
  <c r="L48" i="1"/>
  <c r="K48" i="1"/>
  <c r="R47" i="1"/>
  <c r="Q47" i="1"/>
  <c r="P47" i="1"/>
  <c r="O47" i="1"/>
  <c r="N47" i="1"/>
  <c r="L47" i="1"/>
  <c r="K47" i="1"/>
  <c r="R46" i="1"/>
  <c r="Q46" i="1"/>
  <c r="P46" i="1"/>
  <c r="O46" i="1"/>
  <c r="N46" i="1"/>
  <c r="L46" i="1"/>
  <c r="K46" i="1"/>
  <c r="R45" i="1"/>
  <c r="Q45" i="1"/>
  <c r="P45" i="1"/>
  <c r="O45" i="1"/>
  <c r="N45" i="1"/>
  <c r="L45" i="1"/>
  <c r="K45" i="1"/>
  <c r="R44" i="1"/>
  <c r="Q44" i="1"/>
  <c r="P44" i="1"/>
  <c r="O44" i="1"/>
  <c r="N44" i="1"/>
  <c r="L44" i="1"/>
  <c r="K44" i="1"/>
  <c r="R43" i="1"/>
  <c r="Q43" i="1"/>
  <c r="P43" i="1"/>
  <c r="O43" i="1"/>
  <c r="N43" i="1"/>
  <c r="L43" i="1"/>
  <c r="K43" i="1"/>
  <c r="R42" i="1"/>
  <c r="Q42" i="1"/>
  <c r="P42" i="1"/>
  <c r="O42" i="1"/>
  <c r="N42" i="1"/>
  <c r="L42" i="1"/>
  <c r="K42" i="1"/>
  <c r="R41" i="1"/>
  <c r="Q41" i="1"/>
  <c r="P41" i="1"/>
  <c r="O41" i="1"/>
  <c r="N41" i="1"/>
  <c r="L41" i="1"/>
  <c r="K41" i="1"/>
  <c r="R40" i="1"/>
  <c r="Q40" i="1"/>
  <c r="P40" i="1"/>
  <c r="O40" i="1"/>
  <c r="N40" i="1"/>
  <c r="L40" i="1"/>
  <c r="K40" i="1"/>
  <c r="R39" i="1"/>
  <c r="Q39" i="1"/>
  <c r="P39" i="1"/>
  <c r="O39" i="1"/>
  <c r="N39" i="1"/>
  <c r="L39" i="1"/>
  <c r="K39" i="1"/>
  <c r="R38" i="1"/>
  <c r="Q38" i="1"/>
  <c r="P38" i="1"/>
  <c r="O38" i="1"/>
  <c r="N38" i="1"/>
  <c r="L38" i="1"/>
  <c r="K38" i="1"/>
  <c r="R37" i="1"/>
  <c r="Q37" i="1"/>
  <c r="P37" i="1"/>
  <c r="O37" i="1"/>
  <c r="N37" i="1"/>
  <c r="L37" i="1"/>
  <c r="K37" i="1"/>
  <c r="R36" i="1"/>
  <c r="Q36" i="1"/>
  <c r="P36" i="1"/>
  <c r="O36" i="1"/>
  <c r="N36" i="1"/>
  <c r="L36" i="1"/>
  <c r="K36" i="1"/>
  <c r="R35" i="1"/>
  <c r="Q35" i="1"/>
  <c r="P35" i="1"/>
  <c r="O35" i="1"/>
  <c r="N35" i="1"/>
  <c r="L35" i="1"/>
  <c r="K35" i="1"/>
  <c r="R34" i="1"/>
  <c r="Q34" i="1"/>
  <c r="P34" i="1"/>
  <c r="O34" i="1"/>
  <c r="N34" i="1"/>
  <c r="L34" i="1"/>
  <c r="K34" i="1"/>
  <c r="R33" i="1"/>
  <c r="Q33" i="1"/>
  <c r="P33" i="1"/>
  <c r="O33" i="1"/>
  <c r="N33" i="1"/>
  <c r="L33" i="1"/>
  <c r="K33" i="1"/>
  <c r="R32" i="1"/>
  <c r="Q32" i="1"/>
  <c r="P32" i="1"/>
  <c r="O32" i="1"/>
  <c r="N32" i="1"/>
  <c r="L32" i="1"/>
  <c r="K32" i="1"/>
  <c r="R31" i="1"/>
  <c r="Q31" i="1"/>
  <c r="P31" i="1"/>
  <c r="O31" i="1"/>
  <c r="N31" i="1"/>
  <c r="L31" i="1"/>
  <c r="K31" i="1"/>
  <c r="R30" i="1"/>
  <c r="Q30" i="1"/>
  <c r="P30" i="1"/>
  <c r="O30" i="1"/>
  <c r="N30" i="1"/>
  <c r="L30" i="1"/>
  <c r="K30" i="1"/>
  <c r="R29" i="1"/>
  <c r="Q29" i="1"/>
  <c r="P29" i="1"/>
  <c r="O29" i="1"/>
  <c r="N29" i="1"/>
  <c r="L29" i="1"/>
  <c r="K29" i="1"/>
  <c r="R28" i="1"/>
  <c r="Q28" i="1"/>
  <c r="P28" i="1"/>
  <c r="O28" i="1"/>
  <c r="N28" i="1"/>
  <c r="L28" i="1"/>
  <c r="K28" i="1"/>
  <c r="R27" i="1"/>
  <c r="Q27" i="1"/>
  <c r="P27" i="1"/>
  <c r="O27" i="1"/>
  <c r="N27" i="1"/>
  <c r="L27" i="1"/>
  <c r="K27" i="1"/>
  <c r="R26" i="1"/>
  <c r="Q26" i="1"/>
  <c r="P26" i="1"/>
  <c r="O26" i="1"/>
  <c r="N26" i="1"/>
  <c r="L26" i="1"/>
  <c r="K26" i="1"/>
  <c r="R25" i="1"/>
  <c r="Q25" i="1"/>
  <c r="P25" i="1"/>
  <c r="O25" i="1"/>
  <c r="N25" i="1"/>
  <c r="L25" i="1"/>
  <c r="K25" i="1"/>
  <c r="R24" i="1"/>
  <c r="Q24" i="1"/>
  <c r="P24" i="1"/>
  <c r="O24" i="1"/>
  <c r="N24" i="1"/>
  <c r="L24" i="1"/>
  <c r="T24" i="1" s="1"/>
  <c r="K24" i="1"/>
  <c r="R23" i="1"/>
  <c r="Q23" i="1"/>
  <c r="P23" i="1"/>
  <c r="O23" i="1"/>
  <c r="N23" i="1"/>
  <c r="L23" i="1"/>
  <c r="T23" i="1" s="1"/>
  <c r="K23" i="1"/>
  <c r="R22" i="1"/>
  <c r="Q22" i="1"/>
  <c r="P22" i="1"/>
  <c r="O22" i="1"/>
  <c r="N22" i="1"/>
  <c r="L22" i="1"/>
  <c r="K22" i="1"/>
  <c r="T21" i="1"/>
  <c r="R21" i="1"/>
  <c r="Q21" i="1"/>
  <c r="P21" i="1"/>
  <c r="O21" i="1"/>
  <c r="N21" i="1"/>
  <c r="L21" i="1"/>
  <c r="K21" i="1"/>
  <c r="R20" i="1"/>
  <c r="Q20" i="1"/>
  <c r="P20" i="1"/>
  <c r="O20" i="1"/>
  <c r="N20" i="1"/>
  <c r="L20" i="1"/>
  <c r="K20" i="1"/>
  <c r="T19" i="1"/>
  <c r="R19" i="1"/>
  <c r="Q19" i="1"/>
  <c r="P19" i="1"/>
  <c r="O19" i="1"/>
  <c r="N19" i="1"/>
  <c r="L19" i="1"/>
  <c r="K19" i="1"/>
  <c r="R18" i="1"/>
  <c r="Q18" i="1"/>
  <c r="P18" i="1"/>
  <c r="O18" i="1"/>
  <c r="N18" i="1"/>
  <c r="L18" i="1"/>
  <c r="K18" i="1"/>
  <c r="S21" i="1" l="1"/>
  <c r="U19" i="1"/>
  <c r="S81" i="1"/>
  <c r="U18" i="1"/>
  <c r="T81" i="1"/>
  <c r="U51" i="1"/>
  <c r="U81" i="1"/>
  <c r="S83" i="1"/>
  <c r="T59" i="1"/>
  <c r="S30" i="1"/>
  <c r="U55" i="1"/>
  <c r="T58" i="1"/>
  <c r="S18" i="1"/>
  <c r="T18" i="1"/>
  <c r="U26" i="1"/>
  <c r="S40" i="1"/>
  <c r="S41" i="1"/>
  <c r="U53" i="1"/>
  <c r="U65" i="1"/>
  <c r="U66" i="1"/>
  <c r="U67" i="1"/>
  <c r="S19" i="1"/>
  <c r="U24" i="1"/>
  <c r="U58" i="1"/>
  <c r="U23" i="1"/>
  <c r="U59" i="1"/>
  <c r="U21" i="1"/>
  <c r="S53" i="1"/>
  <c r="S51" i="1"/>
  <c r="T53" i="1"/>
  <c r="S65" i="1"/>
  <c r="S66" i="1"/>
  <c r="S67" i="1"/>
  <c r="T40" i="1"/>
  <c r="T41" i="1"/>
  <c r="S26" i="1"/>
  <c r="T30" i="1"/>
  <c r="U40" i="1"/>
  <c r="U41" i="1"/>
  <c r="U63" i="1"/>
  <c r="T83" i="1"/>
  <c r="S23" i="1"/>
  <c r="S24" i="1"/>
  <c r="T26" i="1"/>
  <c r="U30" i="1"/>
  <c r="S58" i="1"/>
  <c r="S59" i="1"/>
  <c r="U83" i="1"/>
  <c r="T63" i="1"/>
  <c r="L25" i="2" l="1"/>
  <c r="N19" i="2"/>
  <c r="N20" i="2"/>
  <c r="N21" i="2"/>
  <c r="N22" i="2"/>
  <c r="N23" i="2"/>
  <c r="S20" i="2" l="1"/>
  <c r="S19" i="2"/>
  <c r="S23" i="2"/>
  <c r="O23" i="2"/>
  <c r="S22" i="2"/>
  <c r="O21" i="2" s="1"/>
  <c r="S21" i="2"/>
  <c r="Q23" i="2" l="1"/>
  <c r="O20" i="2"/>
  <c r="O19" i="2"/>
  <c r="Q19" i="2" s="1"/>
  <c r="O22" i="2"/>
  <c r="Q22" i="2" s="1"/>
  <c r="Q21" i="2"/>
  <c r="Q20" i="2" l="1"/>
  <c r="S15" i="1" l="1"/>
  <c r="T15" i="1" l="1"/>
  <c r="U15" i="1"/>
</calcChain>
</file>

<file path=xl/sharedStrings.xml><?xml version="1.0" encoding="utf-8"?>
<sst xmlns="http://schemas.openxmlformats.org/spreadsheetml/2006/main" count="726" uniqueCount="310">
  <si>
    <t>M</t>
  </si>
  <si>
    <t>SHE</t>
  </si>
  <si>
    <t>Min</t>
  </si>
  <si>
    <t>Max</t>
  </si>
  <si>
    <t>Technical</t>
  </si>
  <si>
    <t>%</t>
  </si>
  <si>
    <t>(P x CI)</t>
  </si>
  <si>
    <t>Most Likely</t>
  </si>
  <si>
    <t>H</t>
  </si>
  <si>
    <t>L</t>
  </si>
  <si>
    <t>VL</t>
  </si>
  <si>
    <t>VH</t>
  </si>
  <si>
    <t>PROBABILITY</t>
  </si>
  <si>
    <t xml:space="preserve">Min Cost </t>
  </si>
  <si>
    <t>Max Cost</t>
  </si>
  <si>
    <t>Risk</t>
  </si>
  <si>
    <t>Client</t>
  </si>
  <si>
    <t>Construction</t>
  </si>
  <si>
    <t>Environmental</t>
  </si>
  <si>
    <t>Programme</t>
  </si>
  <si>
    <t>Quality</t>
  </si>
  <si>
    <t>Reputation</t>
  </si>
  <si>
    <t>CATEGORY</t>
  </si>
  <si>
    <t>Opportunity</t>
  </si>
  <si>
    <t>Project Management</t>
  </si>
  <si>
    <t>Highways</t>
  </si>
  <si>
    <t>Structures</t>
  </si>
  <si>
    <t>Geotech</t>
  </si>
  <si>
    <t>Pending</t>
  </si>
  <si>
    <t>Residual</t>
  </si>
  <si>
    <t>Closed</t>
  </si>
  <si>
    <t>Review Date</t>
  </si>
  <si>
    <t>Status</t>
  </si>
  <si>
    <t>ID</t>
  </si>
  <si>
    <t>Register</t>
  </si>
  <si>
    <t>Resources</t>
  </si>
  <si>
    <t>Design / Scope Change</t>
  </si>
  <si>
    <t>Procurement</t>
  </si>
  <si>
    <t>Products / Materials</t>
  </si>
  <si>
    <t>The process of project risk review follows a 3-step process:</t>
  </si>
  <si>
    <t>What are the actions required?</t>
  </si>
  <si>
    <t>OWNER</t>
  </si>
  <si>
    <t xml:space="preserve">RISK </t>
  </si>
  <si>
    <t>RISK</t>
  </si>
  <si>
    <t>RANK</t>
  </si>
  <si>
    <t>DATE</t>
  </si>
  <si>
    <t>IDENTIFIED</t>
  </si>
  <si>
    <t>TECHNICAL</t>
  </si>
  <si>
    <t>DISCIPLINE</t>
  </si>
  <si>
    <t>RISK DESCRIPTION</t>
  </si>
  <si>
    <t>RISK
RATING</t>
  </si>
  <si>
    <t>RESPONSE</t>
  </si>
  <si>
    <t>CAT</t>
  </si>
  <si>
    <t>RISK PROCESS</t>
  </si>
  <si>
    <t>RISK REGISTER EXPLANATION</t>
  </si>
  <si>
    <t>ROLE</t>
  </si>
  <si>
    <t>Drainage &amp; Flooding</t>
  </si>
  <si>
    <t>Land Services</t>
  </si>
  <si>
    <t>Very Low</t>
  </si>
  <si>
    <t>Low</t>
  </si>
  <si>
    <t>Medium</t>
  </si>
  <si>
    <t>High</t>
  </si>
  <si>
    <t>Funding</t>
  </si>
  <si>
    <t>Statutory Authorities (inc. Statutory Undertakers)</t>
  </si>
  <si>
    <t>Approvals (Statutory / Overseeing Organisation)</t>
  </si>
  <si>
    <t>Programme / Budget</t>
  </si>
  <si>
    <t>Negligible</t>
  </si>
  <si>
    <t>(Mitigation [M] and/or Contingency [C])</t>
  </si>
  <si>
    <t>Health &amp; Safety</t>
  </si>
  <si>
    <t>HIGH RISK</t>
  </si>
  <si>
    <t>Unlikely</t>
  </si>
  <si>
    <t>Possible</t>
  </si>
  <si>
    <t>Probable</t>
  </si>
  <si>
    <t>Almost Certain</t>
  </si>
  <si>
    <t>MEDIUM RISK</t>
  </si>
  <si>
    <t xml:space="preserve">Low </t>
  </si>
  <si>
    <t xml:space="preserve">Medium </t>
  </si>
  <si>
    <t xml:space="preserve">High </t>
  </si>
  <si>
    <t>Very High</t>
  </si>
  <si>
    <t>LOW RISK</t>
  </si>
  <si>
    <t>&lt;5%</t>
  </si>
  <si>
    <t>6-20%</t>
  </si>
  <si>
    <t>21-50%</t>
  </si>
  <si>
    <t>51-80%</t>
  </si>
  <si>
    <t>&gt;80%</t>
  </si>
  <si>
    <t>&gt; 5%</t>
  </si>
  <si>
    <t>Major</t>
  </si>
  <si>
    <t>Very High / Showstopper</t>
  </si>
  <si>
    <t>3 to 5%</t>
  </si>
  <si>
    <t>Large</t>
  </si>
  <si>
    <t>1 to 3%</t>
  </si>
  <si>
    <t>Moderate</t>
  </si>
  <si>
    <t>0.5 to 1%</t>
  </si>
  <si>
    <t>Minor</t>
  </si>
  <si>
    <t>&lt; 0.5%</t>
  </si>
  <si>
    <t>Minimal</t>
  </si>
  <si>
    <t>Overall IMPACT</t>
  </si>
  <si>
    <t>Cost / time and quality may be affected differently by a single risk.   If overall risk is required, use the most severe affected component or give consideration to managing each separately.</t>
  </si>
  <si>
    <t xml:space="preserve"> IMPACT</t>
  </si>
  <si>
    <t>①</t>
  </si>
  <si>
    <t>②</t>
  </si>
  <si>
    <t>③</t>
  </si>
  <si>
    <t>④</t>
  </si>
  <si>
    <t>⑤</t>
  </si>
  <si>
    <t>Overall Risk = Impact x Probability</t>
  </si>
  <si>
    <t>CONSTRUCTION RISK VALUE</t>
  </si>
  <si>
    <t>REVIEW COMMENTS</t>
  </si>
  <si>
    <t>RISK MATRIX</t>
  </si>
  <si>
    <t>COST MATRIX</t>
  </si>
  <si>
    <t>COMPLETION OF RISK REGISTER</t>
  </si>
  <si>
    <t>COST IMPACT
 (£)</t>
  </si>
  <si>
    <t>PROBABILITY (RANK)</t>
  </si>
  <si>
    <t>IMPACT</t>
  </si>
  <si>
    <t>Min Cost 
% per CAT</t>
  </si>
  <si>
    <t>STEP 1</t>
  </si>
  <si>
    <t xml:space="preserve">STEP 2 </t>
  </si>
  <si>
    <t>STEP 3</t>
  </si>
  <si>
    <t>STEP 4</t>
  </si>
  <si>
    <t>STEP 5</t>
  </si>
  <si>
    <t>STEP 6</t>
  </si>
  <si>
    <t>STEP 7</t>
  </si>
  <si>
    <t xml:space="preserve">STEP 8 </t>
  </si>
  <si>
    <t>STEP 9</t>
  </si>
  <si>
    <t xml:space="preserve">STEP 10 </t>
  </si>
  <si>
    <t>Average Cost 
% per CAT</t>
  </si>
  <si>
    <t>Max Cost 
% per CAT</t>
  </si>
  <si>
    <t>/ OPPORTUNITY</t>
  </si>
  <si>
    <t>Contractor</t>
  </si>
  <si>
    <r>
      <t xml:space="preserve">(Describe Cost, Programme &amp; Quality Impacts)
</t>
    </r>
    <r>
      <rPr>
        <i/>
        <sz val="8"/>
        <rFont val="Lucida Sans"/>
        <family val="2"/>
      </rPr>
      <t xml:space="preserve">Note: </t>
    </r>
    <r>
      <rPr>
        <b/>
        <i/>
        <sz val="8"/>
        <rFont val="Lucida Sans"/>
        <family val="2"/>
      </rPr>
      <t>Qualitative</t>
    </r>
    <r>
      <rPr>
        <i/>
        <sz val="8"/>
        <rFont val="Lucida Sans"/>
        <family val="2"/>
      </rPr>
      <t xml:space="preserve"> Costs associated with review contain within Initial Risk Exposure and Residual Risk Exposure</t>
    </r>
  </si>
  <si>
    <t>Project Risk Matrix</t>
  </si>
  <si>
    <t>Project Title:</t>
  </si>
  <si>
    <t>Current Project Phase:</t>
  </si>
  <si>
    <t>Date:</t>
  </si>
  <si>
    <t>Project Risk Register</t>
  </si>
  <si>
    <r>
      <t xml:space="preserve">RISK REGISTER DROP DOWN MENUs </t>
    </r>
    <r>
      <rPr>
        <sz val="12"/>
        <color rgb="FF3C0A82"/>
        <rFont val="Lucida Sans"/>
        <family val="2"/>
      </rPr>
      <t xml:space="preserve">TAB : </t>
    </r>
    <r>
      <rPr>
        <b/>
        <sz val="12"/>
        <color rgb="FF3C0A82"/>
        <rFont val="Lucida Sans"/>
        <family val="2"/>
      </rPr>
      <t>Risk Register (RR)</t>
    </r>
  </si>
  <si>
    <r>
      <t xml:space="preserve">RISK OWNER
</t>
    </r>
    <r>
      <rPr>
        <b/>
        <i/>
        <sz val="8"/>
        <color theme="0"/>
        <rFont val="Lucida Sans"/>
        <family val="2"/>
      </rPr>
      <t>(Column D)</t>
    </r>
  </si>
  <si>
    <r>
      <t xml:space="preserve">CATEGORY
</t>
    </r>
    <r>
      <rPr>
        <b/>
        <i/>
        <sz val="8"/>
        <color theme="0"/>
        <rFont val="Lucida Sans"/>
        <family val="2"/>
      </rPr>
      <t>(Column E)</t>
    </r>
  </si>
  <si>
    <r>
      <t xml:space="preserve">SEVERITY CATEGORY
</t>
    </r>
    <r>
      <rPr>
        <i/>
        <sz val="8"/>
        <rFont val="Lucida Sans"/>
        <family val="2"/>
      </rPr>
      <t>(See TAB : Risk Process_RR Explanation)</t>
    </r>
  </si>
  <si>
    <r>
      <t xml:space="preserve">RISK OR OPPORTUNITY
</t>
    </r>
    <r>
      <rPr>
        <b/>
        <i/>
        <sz val="8"/>
        <color theme="0"/>
        <rFont val="Lucida Sans"/>
        <family val="2"/>
      </rPr>
      <t>(Column F)</t>
    </r>
  </si>
  <si>
    <r>
      <t xml:space="preserve">TECHNICAL DISCIPLINE
</t>
    </r>
    <r>
      <rPr>
        <b/>
        <i/>
        <sz val="8"/>
        <color theme="0"/>
        <rFont val="Lucida Sans"/>
        <family val="2"/>
      </rPr>
      <t>(Column G)</t>
    </r>
  </si>
  <si>
    <r>
      <t xml:space="preserve">STATUS
</t>
    </r>
    <r>
      <rPr>
        <b/>
        <i/>
        <sz val="8"/>
        <color theme="0"/>
        <rFont val="Lucida Sans"/>
        <family val="2"/>
      </rPr>
      <t>(Column AG)</t>
    </r>
  </si>
  <si>
    <r>
      <rPr>
        <b/>
        <i/>
        <sz val="11"/>
        <color rgb="FF000000"/>
        <rFont val="Lucida Sans"/>
        <family val="2"/>
      </rPr>
      <t>Identification</t>
    </r>
    <r>
      <rPr>
        <sz val="11"/>
        <color rgb="FF000000"/>
        <rFont val="Lucida Sans"/>
        <family val="2"/>
      </rPr>
      <t xml:space="preserve"> – what might go wrong?</t>
    </r>
  </si>
  <si>
    <r>
      <rPr>
        <b/>
        <i/>
        <sz val="11"/>
        <color rgb="FF000000"/>
        <rFont val="Lucida Sans"/>
        <family val="2"/>
      </rPr>
      <t>Assessment</t>
    </r>
    <r>
      <rPr>
        <sz val="11"/>
        <color rgb="FF000000"/>
        <rFont val="Lucida Sans"/>
        <family val="2"/>
      </rPr>
      <t xml:space="preserve"> – what is the likelihood and impact of each risk?</t>
    </r>
  </si>
  <si>
    <r>
      <rPr>
        <b/>
        <i/>
        <sz val="11"/>
        <color rgb="FF000000"/>
        <rFont val="Lucida Sans"/>
        <family val="2"/>
      </rPr>
      <t>Management</t>
    </r>
    <r>
      <rPr>
        <sz val="11"/>
        <color rgb="FF000000"/>
        <rFont val="Lucida Sans"/>
        <family val="2"/>
      </rPr>
      <t xml:space="preserve"> – What are the mitigation measures and who will own the risk, client or contractor?</t>
    </r>
  </si>
  <si>
    <r>
      <t xml:space="preserve">Please note within TAB : </t>
    </r>
    <r>
      <rPr>
        <b/>
        <sz val="10"/>
        <rFont val="Lucida Sans"/>
        <family val="2"/>
      </rPr>
      <t>Risk Register</t>
    </r>
    <r>
      <rPr>
        <sz val="10"/>
        <rFont val="Lucida Sans"/>
        <family val="2"/>
      </rPr>
      <t xml:space="preserve"> </t>
    </r>
    <r>
      <rPr>
        <b/>
        <sz val="10"/>
        <rFont val="Lucida Sans"/>
        <family val="2"/>
      </rPr>
      <t>(RR)</t>
    </r>
    <r>
      <rPr>
        <sz val="10"/>
        <rFont val="Lucida Sans"/>
        <family val="2"/>
      </rPr>
      <t xml:space="preserve"> - there are comments added to the cells to provide additional guidance when completing</t>
    </r>
  </si>
  <si>
    <r>
      <t xml:space="preserve">Prob
</t>
    </r>
    <r>
      <rPr>
        <b/>
        <i/>
        <sz val="8"/>
        <color theme="0"/>
        <rFont val="Lucida Sans"/>
        <family val="2"/>
      </rPr>
      <t>(Average)</t>
    </r>
  </si>
  <si>
    <r>
      <t>Cost as % of Project cost</t>
    </r>
    <r>
      <rPr>
        <sz val="10"/>
        <rFont val="Lucida Sans"/>
        <family val="2"/>
      </rPr>
      <t xml:space="preserve"> (not just fees) </t>
    </r>
  </si>
  <si>
    <t>Base Cost Estimate (Construction, Preparation &amp; Administration and Traffic Management)</t>
  </si>
  <si>
    <r>
      <t xml:space="preserve">Define the project </t>
    </r>
    <r>
      <rPr>
        <i/>
        <sz val="11"/>
        <color rgb="FF3C0A82"/>
        <rFont val="Lucida Sans"/>
        <family val="2"/>
      </rPr>
      <t>COST MATRIX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>and update the tables opposite accordingly. (Update U26)</t>
    </r>
  </si>
  <si>
    <r>
      <t xml:space="preserve">Identify </t>
    </r>
    <r>
      <rPr>
        <i/>
        <sz val="11"/>
        <color rgb="FF3C0A82"/>
        <rFont val="Lucida Sans"/>
        <family val="2"/>
      </rPr>
      <t>Review Stages,</t>
    </r>
    <r>
      <rPr>
        <sz val="11"/>
        <rFont val="Lucida Sans"/>
        <family val="2"/>
      </rPr>
      <t xml:space="preserve"> when project risks will be reviewed and @Risk Run</t>
    </r>
  </si>
  <si>
    <r>
      <t xml:space="preserve">Identify the project </t>
    </r>
    <r>
      <rPr>
        <i/>
        <sz val="11"/>
        <color rgb="FF3C0A82"/>
        <rFont val="Lucida Sans"/>
        <family val="2"/>
      </rPr>
      <t>Risk Owners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</si>
  <si>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 xml:space="preserve">Identify the project </t>
    </r>
    <r>
      <rPr>
        <i/>
        <sz val="11"/>
        <color rgb="FF3C0A82"/>
        <rFont val="Lucida Sans"/>
        <family val="2"/>
      </rPr>
      <t>Categories</t>
    </r>
    <r>
      <rPr>
        <sz val="11"/>
        <rFont val="Lucida Sans"/>
        <family val="2"/>
      </rPr>
      <t xml:space="preserve"> to which each risk will be assigned and update TAB: </t>
    </r>
    <r>
      <rPr>
        <b/>
        <sz val="11"/>
        <rFont val="Lucida Sans"/>
        <family val="2"/>
      </rPr>
      <t>RR_Drop Downs</t>
    </r>
    <r>
      <rPr>
        <sz val="11"/>
        <rFont val="Lucida Sans"/>
        <family val="2"/>
      </rPr>
      <t xml:space="preserve"> accordingly.</t>
    </r>
  </si>
  <si>
    <r>
      <t>Identify each risk and complete the</t>
    </r>
    <r>
      <rPr>
        <i/>
        <sz val="11"/>
        <color rgb="FFFF0000"/>
        <rFont val="Lucida Sans"/>
        <family val="2"/>
      </rPr>
      <t xml:space="preserve"> </t>
    </r>
    <r>
      <rPr>
        <i/>
        <sz val="11"/>
        <color rgb="FF3C0A82"/>
        <rFont val="Lucida Sans"/>
        <family val="2"/>
      </rPr>
      <t>RISK DESCRIPTION</t>
    </r>
  </si>
  <si>
    <r>
      <t xml:space="preserve">Review the </t>
    </r>
    <r>
      <rPr>
        <i/>
        <sz val="11"/>
        <color rgb="FF3C0A82"/>
        <rFont val="Lucida Sans"/>
        <family val="2"/>
      </rPr>
      <t>INITIAL RISK EXPOSURE</t>
    </r>
    <r>
      <rPr>
        <sz val="11"/>
        <rFont val="Lucida Sans"/>
        <family val="2"/>
      </rPr>
      <t xml:space="preserve"> i.e. the worse case scenario pre- mitigation and continguency planning</t>
    </r>
  </si>
  <si>
    <r>
      <t xml:space="preserve">utilising the Risk Matrix to assign the Probability </t>
    </r>
    <r>
      <rPr>
        <i/>
        <sz val="11"/>
        <color rgb="FF3C0A82"/>
        <rFont val="Lucida Sans"/>
        <family val="2"/>
      </rPr>
      <t>RANK</t>
    </r>
    <r>
      <rPr>
        <i/>
        <sz val="11"/>
        <color rgb="FFFF0000"/>
        <rFont val="Lucida Sans"/>
        <family val="2"/>
      </rPr>
      <t xml:space="preserve"> </t>
    </r>
    <r>
      <rPr>
        <sz val="11"/>
        <rFont val="Lucida Sans"/>
        <family val="2"/>
      </rPr>
      <t xml:space="preserve">and the Cost Matrix to assign the </t>
    </r>
    <r>
      <rPr>
        <i/>
        <sz val="11"/>
        <color rgb="FF3C0A82"/>
        <rFont val="Lucida Sans"/>
        <family val="2"/>
      </rPr>
      <t>CAT</t>
    </r>
    <r>
      <rPr>
        <i/>
        <sz val="11"/>
        <color rgb="FFFF0000"/>
        <rFont val="Lucida Sans"/>
        <family val="2"/>
      </rPr>
      <t>.</t>
    </r>
  </si>
  <si>
    <r>
      <t xml:space="preserve">The applicable cells auto-populate and provide a </t>
    </r>
    <r>
      <rPr>
        <i/>
        <sz val="11"/>
        <color rgb="FF3C0A82"/>
        <rFont val="Lucida Sans"/>
        <family val="2"/>
      </rPr>
      <t>COST IMPACT</t>
    </r>
    <r>
      <rPr>
        <sz val="11"/>
        <rFont val="Lucida Sans"/>
        <family val="2"/>
      </rPr>
      <t xml:space="preserve"> along with a </t>
    </r>
    <r>
      <rPr>
        <i/>
        <sz val="11"/>
        <color rgb="FF3C0A82"/>
        <rFont val="Lucida Sans"/>
        <family val="2"/>
      </rPr>
      <t>RISK RATING</t>
    </r>
    <r>
      <rPr>
        <i/>
        <sz val="11"/>
        <color rgb="FFFF0000"/>
        <rFont val="Lucida Sans"/>
        <family val="2"/>
      </rPr>
      <t>.</t>
    </r>
  </si>
  <si>
    <r>
      <t xml:space="preserve">Complete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which details the proposed </t>
    </r>
    <r>
      <rPr>
        <i/>
        <sz val="11"/>
        <color rgb="FF3C0A82"/>
        <rFont val="Lucida Sans"/>
        <family val="2"/>
      </rPr>
      <t>Mitigation</t>
    </r>
    <r>
      <rPr>
        <sz val="11"/>
        <rFont val="Lucida Sans"/>
        <family val="2"/>
      </rPr>
      <t xml:space="preserve"> and </t>
    </r>
    <r>
      <rPr>
        <i/>
        <sz val="11"/>
        <color rgb="FF3C0A82"/>
        <rFont val="Lucida Sans"/>
        <family val="2"/>
      </rPr>
      <t>Contingencies</t>
    </r>
    <r>
      <rPr>
        <sz val="11"/>
        <rFont val="Lucida Sans"/>
        <family val="2"/>
      </rPr>
      <t xml:space="preserve"> to be applied in order to reduce the Risk.</t>
    </r>
  </si>
  <si>
    <r>
      <t xml:space="preserve">Once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is completed review the </t>
    </r>
    <r>
      <rPr>
        <i/>
        <sz val="11"/>
        <color rgb="FF3C0A82"/>
        <rFont val="Lucida Sans"/>
        <family val="2"/>
      </rPr>
      <t>RESIDUAL RISK EXPOSURE</t>
    </r>
    <r>
      <rPr>
        <sz val="11"/>
        <rFont val="Lucida Sans"/>
        <family val="2"/>
      </rPr>
      <t xml:space="preserve">. Again using the Risk Matrix to assign the Probability </t>
    </r>
    <r>
      <rPr>
        <i/>
        <sz val="11"/>
        <color rgb="FF3C0A82"/>
        <rFont val="Lucida Sans"/>
        <family val="2"/>
      </rPr>
      <t>RANK</t>
    </r>
    <r>
      <rPr>
        <sz val="11"/>
        <rFont val="Lucida Sans"/>
        <family val="2"/>
      </rPr>
      <t xml:space="preserve"> and the Cost Matrix to assign the </t>
    </r>
    <r>
      <rPr>
        <i/>
        <sz val="11"/>
        <color rgb="FF3C0A82"/>
        <rFont val="Lucida Sans"/>
        <family val="2"/>
      </rPr>
      <t>CAT.</t>
    </r>
  </si>
  <si>
    <r>
      <t xml:space="preserve">Assign a </t>
    </r>
    <r>
      <rPr>
        <i/>
        <sz val="11"/>
        <color rgb="FF3C0A82"/>
        <rFont val="Lucida Sans"/>
        <family val="2"/>
      </rPr>
      <t>RISK OWNER</t>
    </r>
    <r>
      <rPr>
        <sz val="11"/>
        <rFont val="Lucida Sans"/>
        <family val="2"/>
      </rPr>
      <t xml:space="preserve">, who will be responsible for ensuring the applicable actions defined in the </t>
    </r>
    <r>
      <rPr>
        <i/>
        <sz val="11"/>
        <color rgb="FF3C0A82"/>
        <rFont val="Lucida Sans"/>
        <family val="2"/>
      </rPr>
      <t>RESPONSE</t>
    </r>
    <r>
      <rPr>
        <sz val="11"/>
        <rFont val="Lucida Sans"/>
        <family val="2"/>
      </rPr>
      <t xml:space="preserve"> column are undertaken.</t>
    </r>
  </si>
  <si>
    <r>
      <t xml:space="preserve">Agree </t>
    </r>
    <r>
      <rPr>
        <i/>
        <sz val="11"/>
        <color rgb="FF3C0A82"/>
        <rFont val="Lucida Sans"/>
        <family val="2"/>
      </rPr>
      <t>STATUS</t>
    </r>
    <r>
      <rPr>
        <sz val="11"/>
        <color rgb="FF3C0A82"/>
        <rFont val="Lucida Sans"/>
        <family val="2"/>
      </rPr>
      <t xml:space="preserve"> </t>
    </r>
    <r>
      <rPr>
        <sz val="11"/>
        <rFont val="Lucida Sans"/>
        <family val="2"/>
      </rPr>
      <t xml:space="preserve">with Client and assign a </t>
    </r>
    <r>
      <rPr>
        <i/>
        <sz val="11"/>
        <color rgb="FF3C0A82"/>
        <rFont val="Lucida Sans"/>
        <family val="2"/>
      </rPr>
      <t>REVIEW DATE</t>
    </r>
    <r>
      <rPr>
        <sz val="11"/>
        <rFont val="Lucida Sans"/>
        <family val="2"/>
      </rPr>
      <t xml:space="preserve"> for each Risk.</t>
    </r>
  </si>
  <si>
    <t>Capital Cost Estimate (Construction, Preparation &amp; Administration and Traffic Management):</t>
  </si>
  <si>
    <t xml:space="preserve">Cumulative Risk Value: </t>
  </si>
  <si>
    <t>Average Cumulative Risk:</t>
  </si>
  <si>
    <t>RISK EXPOSURE</t>
  </si>
  <si>
    <t xml:space="preserve">Project / Contract Code: </t>
  </si>
  <si>
    <t>Phase 3 - Preliminary Design</t>
  </si>
  <si>
    <t>TBC</t>
  </si>
  <si>
    <t>Guidance Notes</t>
  </si>
  <si>
    <t>* All cells in purple - input is required</t>
  </si>
  <si>
    <t>DLR/22/001 5G</t>
  </si>
  <si>
    <t>Sponsoring Agency (SA) to list out the project title</t>
  </si>
  <si>
    <t>SA confirm the project code</t>
  </si>
  <si>
    <t>SA to select from the drop down cell the current phase</t>
  </si>
  <si>
    <t>Tender Actions / Procurement</t>
  </si>
  <si>
    <t>Loss or damage to materials/plant due to War, strikes, radioactive contamination etc. Delays and cost over-runs.</t>
  </si>
  <si>
    <t xml:space="preserve">Shortage in availability of key materials. Disruption to work and delay to overall programme. </t>
  </si>
  <si>
    <t>Early engagement with contractor - ensure that the risk is added to contractor risk register.</t>
  </si>
  <si>
    <t>Contractor causes damage to existing infrastructure - power, communication, damages assets.  Delay claims from stakeholders. Cost Impact.</t>
  </si>
  <si>
    <t>Contractor Risk</t>
  </si>
  <si>
    <t>SA to input the cost estimate amount from form 014_B23 (Preliminary Cost Estimate)</t>
  </si>
  <si>
    <t>Phase 4 - Statutory Process</t>
  </si>
  <si>
    <t>Phase 5 - Detailed Design and Procurement</t>
  </si>
  <si>
    <t>SA to list risk exposure rank (1-5: 5 been the highest)</t>
  </si>
  <si>
    <t>SA to list probability rank (1-5: 5 been the highest)</t>
  </si>
  <si>
    <t>Note, Costs will default across once probability &amp; risk exposure is confirmed</t>
  </si>
  <si>
    <t>XXX CC</t>
  </si>
  <si>
    <t>Project Organisation</t>
  </si>
  <si>
    <t>Budgets / Finance</t>
  </si>
  <si>
    <t xml:space="preserve">Inadequate Project Budget or Contingency Provision. Cost over-runs, reputational damage and need to seek additional funding. </t>
  </si>
  <si>
    <t>Ongoing monitoring and reporting on budget, along with mitigation of specific risks. NTA cost management reports submitted and reviewed monthly.</t>
  </si>
  <si>
    <t>Manageable cost impact</t>
  </si>
  <si>
    <t>7.10</t>
  </si>
  <si>
    <t xml:space="preserve">Poor Quality Workmanship- Impact on construction output quality. </t>
  </si>
  <si>
    <t>7.16</t>
  </si>
  <si>
    <t>Cost Estimation</t>
  </si>
  <si>
    <t xml:space="preserve">Risk that covid outbreak causes increased H&amp;S measures to be required. </t>
  </si>
  <si>
    <t>Works issued via framework, utilising existing suppliers.</t>
  </si>
  <si>
    <t>5.10</t>
  </si>
  <si>
    <t>Materials costs may continue to suffer significant inflationary pressure resulting in increased cost.</t>
  </si>
  <si>
    <t>Tender to be awarded prior to expiry of tender validity. Potential vesting and early procurement of materials.</t>
  </si>
  <si>
    <t>Contractors Material / PDESIGNERuct pricing based on inadequate specification. Potential impact on finished duct.</t>
  </si>
  <si>
    <t xml:space="preserve">Inadequate Pricing / Below Cost Tendering by Contractor. Delays and cost over-runs. Prolonged traffic disruption. </t>
  </si>
  <si>
    <t>Design / Tender Docs</t>
  </si>
  <si>
    <t xml:space="preserve">Existing road pavement requires extensive repair works - noting previous instruction that full depth construction should be removed from the Contract. </t>
  </si>
  <si>
    <t>Project Design</t>
  </si>
  <si>
    <t>Design of taxi ranks is still to be finalised and may require amendments.</t>
  </si>
  <si>
    <t>Early engagement with stakeholders to finalise design.</t>
  </si>
  <si>
    <t>XXX CC / NTA</t>
  </si>
  <si>
    <t>Design requirements amended for the island bus stops due to request from NTA.</t>
  </si>
  <si>
    <t>Early engagement with the NTA to minimise end impact. Installation of prototype.</t>
  </si>
  <si>
    <t>XXX CC / DESIGNER</t>
  </si>
  <si>
    <t xml:space="preserve">Redesign of project required / misinterpretation of scope / client changes. Additional design fees and delays may be incurred. </t>
  </si>
  <si>
    <t>Project Scope</t>
  </si>
  <si>
    <t>Extent of works changed post Contract award due to public backlash or avaricious contractor.  Delay to programme and associated costs.</t>
  </si>
  <si>
    <t>Traffic management measures address potential public interaction issues.</t>
  </si>
  <si>
    <t xml:space="preserve">Design changes due to unforeseen circumstances. Delay to programme and associated costs </t>
  </si>
  <si>
    <t>Robust change control process to be implemented.</t>
  </si>
  <si>
    <t>7.20</t>
  </si>
  <si>
    <t>Drainage</t>
  </si>
  <si>
    <t>There is a risk that construction works cause a sewer collapse due to existing defects in the sewer network.</t>
  </si>
  <si>
    <t>Close liaison with Irish water regarding the location of existing sewer.</t>
  </si>
  <si>
    <t>7.19</t>
  </si>
  <si>
    <t>There is a risk that construction works could result in basement flooding.</t>
  </si>
  <si>
    <t>DESIGNER</t>
  </si>
  <si>
    <t>Complexity of drainage works</t>
  </si>
  <si>
    <t>Consents / Planning</t>
  </si>
  <si>
    <t>Delayed approval from Drainage Department. Delay to programme and associated costs.</t>
  </si>
  <si>
    <t>Earthworks</t>
  </si>
  <si>
    <t xml:space="preserve">Unforeseen archaeological find. Delay to programme and associated costs. </t>
  </si>
  <si>
    <t xml:space="preserve">Contaminated material will be encountered while undertaking excavation works. Depending on degree of contamination, disposal may incur significant cost. </t>
  </si>
  <si>
    <t xml:space="preserve">Contaminated Ground - Cost escalation and delays. </t>
  </si>
  <si>
    <t>7.18</t>
  </si>
  <si>
    <t>construction</t>
  </si>
  <si>
    <t>Contractor may fail to adequately protect existing trees</t>
  </si>
  <si>
    <t>contractor to outline plans for tree protection.</t>
  </si>
  <si>
    <t xml:space="preserve">Fuel oil spill during re fuelling of equipment. Contamination of ground/ contamination of surface water drains. </t>
  </si>
  <si>
    <t xml:space="preserve">Dust / Airborne Material. Potential Impact -  Internal &amp; External Stakeholders including Local Residents. </t>
  </si>
  <si>
    <t>Review of method statements, monitoring.</t>
  </si>
  <si>
    <t>Mishandling of contaminated materials, Damage Environment, Pollution.</t>
  </si>
  <si>
    <t xml:space="preserve">Unforeseen Ground Conditions, Hard material / soft areas. Delay to programme and associated costs. </t>
  </si>
  <si>
    <t xml:space="preserve">Delay due to breach of environmental restrictions. Impact on Programme, Fines, Imprisonment. </t>
  </si>
  <si>
    <t>Land / Landowners</t>
  </si>
  <si>
    <t xml:space="preserve">Delay to works caused by XXX CC failure to make site available. Delay to programme and associated costs. </t>
  </si>
  <si>
    <t xml:space="preserve">Restricted access to the Site due to events, other XXX CC requirements. Delays and cost over-runs. </t>
  </si>
  <si>
    <t>Early notification of events and timely engagement with the contractor.</t>
  </si>
  <si>
    <t>Stakeholders</t>
  </si>
  <si>
    <t xml:space="preserve">Site Boundaries - Over run on to adjacent lands. Affect Adjacent utilities. </t>
  </si>
  <si>
    <t>4.10</t>
  </si>
  <si>
    <t>Planning / Approvals</t>
  </si>
  <si>
    <t xml:space="preserve">Planning Conditions- Actual or perceived failure to address planning conditions. </t>
  </si>
  <si>
    <t xml:space="preserve">Delay in issuing Road Opening Licences. </t>
  </si>
  <si>
    <t>XXX CC will ensure appropriate resource is in place and that response timelines are adhered to.</t>
  </si>
  <si>
    <t xml:space="preserve">Delayed approval from Roadworks Control Department. Delay to programme and associated costs. </t>
  </si>
  <si>
    <t>Proactive engagement between contractor, TM contractor and XXX CC. - prompting contractor for feedback, progress. Process for control to be established.</t>
  </si>
  <si>
    <t xml:space="preserve">Delayed approval from Road Maintenance Department. Delay to programme and associated costs. </t>
  </si>
  <si>
    <t xml:space="preserve">Planning Challenge - Legal challenge to scheme. </t>
  </si>
  <si>
    <t xml:space="preserve">Resistance from Consultative Forum. Delay to programme and associated costs. </t>
  </si>
  <si>
    <t>Delayed approval from Other Department. Delay to programme and associated costs.</t>
  </si>
  <si>
    <t>Delayed approval from Heritage Department. Delay to programme and associated costs.  Note - some lighting columns are protected under the consent.</t>
  </si>
  <si>
    <t>Currently tied in with the IR licence. Project can continue while issue is resolved</t>
  </si>
  <si>
    <t xml:space="preserve">Delayed approval from Parks Department. Delay to programme and associated costs. </t>
  </si>
  <si>
    <t>4.16</t>
  </si>
  <si>
    <t>Public Lighting</t>
  </si>
  <si>
    <t>Delays caused by Electricity Supply Board</t>
  </si>
  <si>
    <t>Early programming of new supply applications. Early engagement with contractor and robust programming.</t>
  </si>
  <si>
    <t xml:space="preserve">Delayed internal approval of materials from Public Lighting Department. Delay to programme and associated costs. </t>
  </si>
  <si>
    <t>Early programming of new supply applications. Early engagement with contractor and robust programming. Increased staffing in XXX CC.</t>
  </si>
  <si>
    <t>Staffing</t>
  </si>
  <si>
    <t xml:space="preserve">Staffing levels - appointed consultant. Inadequate resourcing by Consultant may impact planned schedule. </t>
  </si>
  <si>
    <t>Explore temp resource/absence management processes. Gap analysis to ensure that project team will be adequately resourced. Ongoing monitoring of contract admin workload and review of staffing levels.</t>
  </si>
  <si>
    <t xml:space="preserve">Staffing Levels - Dublin City Council and NTA. Lack of client resources could impact on progress. </t>
  </si>
  <si>
    <t>Traffic</t>
  </si>
  <si>
    <t xml:space="preserve">Contractor delays / disrupts city traffic / public transport. Disruption, public and political unrest. </t>
  </si>
  <si>
    <t xml:space="preserve">Traffic management Issues - Delay &amp; disruption; Changes to works requirements, delays to programme, significant cost escalation. </t>
  </si>
  <si>
    <t xml:space="preserve">Delayed approval from Traffic Department. Delay to programme and associated costs. </t>
  </si>
  <si>
    <t>Traffic Impact - Failure to make roadway available; need to take back traffic lanes; or other disruption to Contractor's activities.</t>
  </si>
  <si>
    <t>Explore use of charges etc to ensure contractor compliance.</t>
  </si>
  <si>
    <t>7.21</t>
  </si>
  <si>
    <t>Utilities</t>
  </si>
  <si>
    <t>There is a risk that fibre cables are damaged during construction works.</t>
  </si>
  <si>
    <t>Engagement with contractor regarding methodology for locating existing services..</t>
  </si>
  <si>
    <t xml:space="preserve">Under performance / availability of service providers to carryout functions required. Delay to programme and associated costs. </t>
  </si>
  <si>
    <t>Potential Damage to existing services during works. Delay to programme and associated costs.</t>
  </si>
  <si>
    <t>Engagement with contractor regarding methodology for locating existing services.</t>
  </si>
  <si>
    <t xml:space="preserve">Unforeseen utilities and services and other underground obstructions. Cost escalation and delays. </t>
  </si>
  <si>
    <t xml:space="preserve">Scope of Utility and Services works increases. May require additional design and construction. </t>
  </si>
  <si>
    <t xml:space="preserve">Delayed approval from Water Department/Irish Water. </t>
  </si>
  <si>
    <t>Terms to be agreed with IW and locked into contract through the project term.
Identify key IW stakeholders and engagement.</t>
  </si>
  <si>
    <t xml:space="preserve">Utility Providers - Non attendance to site/Non Support of the works. </t>
  </si>
  <si>
    <t>Highways Improvement for Urban Environment</t>
  </si>
  <si>
    <t>Delayed approval from Iarnród Éireann Delay to programme and associated costs. Temp works licence and land acquisition needs to be implemented. Global licence also needed.</t>
  </si>
  <si>
    <t>Contract award could be delayed until licences in place. Manage impact through pre-contract meetings. Could alternative utilities phasing be explored. Route to manage the Global licence issue with IR should it become programme critical.</t>
  </si>
  <si>
    <t>Delayed approval from Dublin Bus. Delay to programme and associated costs.</t>
  </si>
  <si>
    <t xml:space="preserve">Environmental restrictions impose programme delays - e.g.; falling of trees. Delay to programme and associated costs. </t>
  </si>
  <si>
    <t xml:space="preserve">Additional  requirements identified post planning submission may require separate planning permission. Delay to programme and associated costs. </t>
  </si>
  <si>
    <t>Risk of delays or costs due to failure to administer the construction contract within prescribed response times.</t>
  </si>
  <si>
    <t>XXX CC ensure staffing levels are adequate and that processes in place to ensure timely responses from technical respondents.</t>
  </si>
  <si>
    <t>Complexity of elements of the Work may increase prices. Additional construction costs may result.</t>
  </si>
  <si>
    <t>Negligence, breach by the Employer, his team except the Contractor. Delays and cost over-runs.</t>
  </si>
  <si>
    <t>Fault of Employer or Design. Delays and cost over-runs.</t>
  </si>
  <si>
    <t>Loss or damage to materials/plant supplied by the Employer, before receipt by Contractor. Delays and cost over-runs.</t>
  </si>
  <si>
    <t xml:space="preserve">Late design changes (during tender period). Inadequate opportunity to fully check tender documentation. </t>
  </si>
  <si>
    <t xml:space="preserve">Partial occupancy / hand over of site. Failure to make site available as required. </t>
  </si>
  <si>
    <t>Prompt closeout of land agreements</t>
  </si>
  <si>
    <t>Building / Sub Contractor insolvency or default / failure to perform / failure to achieve quality standards. Additional costs delay to programme.</t>
  </si>
  <si>
    <t xml:space="preserve">Adverse Weather- Delays and impacts on quality. </t>
  </si>
  <si>
    <t xml:space="preserve">Delays and additional costs arising due to noise complaints / disputes with residents / access problems / other contractors. Additional costs &amp; delay to programme. </t>
  </si>
  <si>
    <t>7.17</t>
  </si>
  <si>
    <t xml:space="preserve">There is a risk that the contractor may struggle to procure granite due to current shortages. </t>
  </si>
  <si>
    <t>Contractor to undertake early procurement. XXX CC may consider alternative materials proposals.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</si>
</sst>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£&quot;#,##0"/>
    <numFmt numFmtId="165" formatCode="_-[$£-809]* #,##0.00_-;\-[$£-809]* #,##0.00_-;_-[$£-809]* &quot;-&quot;??_-;_-@_-"/>
    <numFmt numFmtId="166" formatCode="_-[$€-2]\ * #,##0_-;\-[$€-2]\ * #,##0_-;_-[$€-2]\ * &quot;-&quot;_-;_-@_-"/>
    <numFmt numFmtId="167" formatCode="_-[$€-2]\ * #,##0.00_-;\-[$€-2]\ * #,##0.00_-;_-[$€-2]\ * &quot;-&quot;??_-;_-@_-"/>
    <numFmt numFmtId="168" formatCode="_-&quot;£&quot;* #,##0.00_-;\-&quot;£&quot;* #,##0.00_-;_-&quot;£&quot;* &quot;-&quot;??_-;_-@_-"/>
    <numFmt numFmtId="169" formatCode="_-&quot;£&quot;* #,##0_-;\-&quot;£&quot;* #,##0_-;_-&quot;£&quot;* &quot;-&quot;??_-;_-@_-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name val="Lucida Sans"/>
      <family val="2"/>
    </font>
    <font>
      <sz val="11"/>
      <name val="Lucida Sans"/>
      <family val="2"/>
    </font>
    <font>
      <b/>
      <sz val="11"/>
      <color rgb="FF002060"/>
      <name val="Lucida Sans"/>
      <family val="2"/>
    </font>
    <font>
      <b/>
      <sz val="12"/>
      <name val="Lucida Sans"/>
      <family val="2"/>
    </font>
    <font>
      <b/>
      <sz val="12"/>
      <color theme="0"/>
      <name val="Lucida Sans"/>
      <family val="2"/>
    </font>
    <font>
      <sz val="10"/>
      <name val="Lucida Sans"/>
      <family val="2"/>
    </font>
    <font>
      <i/>
      <sz val="11"/>
      <name val="Lucida Sans"/>
      <family val="2"/>
    </font>
    <font>
      <i/>
      <sz val="8"/>
      <name val="Lucida Sans"/>
      <family val="2"/>
    </font>
    <font>
      <b/>
      <i/>
      <sz val="8"/>
      <name val="Lucida Sans"/>
      <family val="2"/>
    </font>
    <font>
      <sz val="12"/>
      <name val="Lucida Sans"/>
      <family val="2"/>
    </font>
    <font>
      <sz val="12"/>
      <color theme="0"/>
      <name val="Lucida Sans"/>
      <family val="2"/>
    </font>
    <font>
      <b/>
      <u/>
      <sz val="12"/>
      <name val="Lucida Sans"/>
      <family val="2"/>
    </font>
    <font>
      <b/>
      <sz val="12"/>
      <color rgb="FF3C0A82"/>
      <name val="Lucida Sans"/>
      <family val="2"/>
    </font>
    <font>
      <sz val="12"/>
      <color rgb="FF3C0A82"/>
      <name val="Lucida Sans"/>
      <family val="2"/>
    </font>
    <font>
      <b/>
      <sz val="10"/>
      <color theme="0"/>
      <name val="Lucida Sans"/>
      <family val="2"/>
    </font>
    <font>
      <b/>
      <i/>
      <sz val="8"/>
      <color theme="0"/>
      <name val="Lucida Sans"/>
      <family val="2"/>
    </font>
    <font>
      <b/>
      <sz val="10"/>
      <name val="Lucida Sans"/>
      <family val="2"/>
    </font>
    <font>
      <b/>
      <sz val="14"/>
      <color rgb="FF3C0A82"/>
      <name val="Lucida Sans"/>
      <family val="2"/>
    </font>
    <font>
      <sz val="11"/>
      <color rgb="FF000000"/>
      <name val="Lucida Sans"/>
      <family val="2"/>
    </font>
    <font>
      <b/>
      <i/>
      <sz val="11"/>
      <color rgb="FF000000"/>
      <name val="Lucida Sans"/>
      <family val="2"/>
    </font>
    <font>
      <sz val="10"/>
      <color theme="0" tint="-0.499984740745262"/>
      <name val="Lucida Sans"/>
      <family val="2"/>
    </font>
    <font>
      <u/>
      <sz val="10"/>
      <color theme="10"/>
      <name val="Lucida Sans"/>
      <family val="2"/>
    </font>
    <font>
      <b/>
      <sz val="12"/>
      <color rgb="FFF9423A"/>
      <name val="Lucida Sans"/>
      <family val="2"/>
    </font>
    <font>
      <b/>
      <i/>
      <sz val="12"/>
      <color rgb="FFF9423A"/>
      <name val="Lucida Sans"/>
      <family val="2"/>
    </font>
    <font>
      <b/>
      <sz val="11"/>
      <color rgb="FFF9423A"/>
      <name val="Lucida Sans"/>
      <family val="2"/>
    </font>
    <font>
      <b/>
      <sz val="11"/>
      <color theme="0"/>
      <name val="Lucida Sans"/>
      <family val="2"/>
    </font>
    <font>
      <b/>
      <sz val="14"/>
      <color indexed="33"/>
      <name val="Lucida Sans"/>
      <family val="2"/>
    </font>
    <font>
      <sz val="10"/>
      <color rgb="FF002060"/>
      <name val="Lucida Sans"/>
      <family val="2"/>
    </font>
    <font>
      <b/>
      <sz val="10"/>
      <color indexed="9"/>
      <name val="Lucida Sans"/>
      <family val="2"/>
    </font>
    <font>
      <b/>
      <sz val="12"/>
      <color indexed="9"/>
      <name val="Lucida Sans"/>
      <family val="2"/>
    </font>
    <font>
      <sz val="8"/>
      <name val="Lucida Sans"/>
      <family val="2"/>
    </font>
    <font>
      <sz val="9"/>
      <name val="Lucida Sans"/>
      <family val="2"/>
    </font>
    <font>
      <sz val="9"/>
      <color rgb="FF002060"/>
      <name val="Lucida Sans"/>
      <family val="2"/>
    </font>
    <font>
      <i/>
      <sz val="11"/>
      <color rgb="FFFF0000"/>
      <name val="Lucida Sans"/>
      <family val="2"/>
    </font>
    <font>
      <i/>
      <sz val="10"/>
      <color rgb="FFFF0000"/>
      <name val="Lucida Sans"/>
      <family val="2"/>
    </font>
    <font>
      <b/>
      <i/>
      <sz val="12"/>
      <color rgb="FF3C0A82"/>
      <name val="Lucida Sans"/>
      <family val="2"/>
    </font>
    <font>
      <i/>
      <sz val="11"/>
      <color rgb="FF3C0A82"/>
      <name val="Lucida Sans"/>
      <family val="2"/>
    </font>
    <font>
      <sz val="11"/>
      <color rgb="FF3C0A82"/>
      <name val="Lucida Sans"/>
      <family val="2"/>
    </font>
    <font>
      <u/>
      <sz val="11"/>
      <color theme="10"/>
      <name val="Calibri"/>
      <family val="2"/>
      <scheme val="minor"/>
    </font>
    <font>
      <b/>
      <sz val="11"/>
      <color theme="4"/>
      <name val="Lucida Sans"/>
      <family val="2"/>
    </font>
    <font>
      <b/>
      <sz val="11"/>
      <color theme="4"/>
      <name val="Calibri"/>
      <family val="2"/>
      <scheme val="minor"/>
    </font>
    <font>
      <sz val="11"/>
      <color theme="4"/>
      <name val="Lucida Sans"/>
      <family val="2"/>
    </font>
    <font>
      <b/>
      <u/>
      <sz val="12"/>
      <color theme="4"/>
      <name val="Lucida Sans"/>
      <family val="2"/>
    </font>
    <font>
      <sz val="10"/>
      <color theme="4"/>
      <name val="Lucida Sans"/>
      <family val="2"/>
    </font>
    <font>
      <sz val="10"/>
      <color theme="4"/>
      <name val="Calibri"/>
      <family val="2"/>
      <scheme val="minor"/>
    </font>
    <font>
      <sz val="10"/>
      <color theme="4"/>
      <name val="Arial"/>
      <family val="2"/>
    </font>
    <font>
      <sz val="10"/>
      <name val="Arial"/>
      <family val="2"/>
    </font>
    <font>
      <sz val="11"/>
      <color rgb="FFFF0000"/>
      <name val="Lucida Sans"/>
      <family val="2"/>
    </font>
    <font>
      <b/>
      <sz val="12"/>
      <color rgb="FFFF0000"/>
      <name val="Lucida Sans"/>
      <family val="2"/>
    </font>
    <font>
      <b/>
      <sz val="11"/>
      <color theme="1"/>
      <name val="Lucida Sans"/>
      <family val="2"/>
    </font>
    <font>
      <sz val="11"/>
      <color theme="1"/>
      <name val="Lucida Sans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AAE7"/>
        <bgColor indexed="64"/>
      </patternFill>
    </fill>
    <fill>
      <patternFill patternType="solid">
        <fgColor rgb="FF3C0A8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medium">
        <color rgb="FF3C0A82"/>
      </left>
      <right/>
      <top style="medium">
        <color rgb="FF3C0A82"/>
      </top>
      <bottom/>
      <diagonal/>
    </border>
    <border>
      <left/>
      <right/>
      <top style="medium">
        <color rgb="FF3C0A82"/>
      </top>
      <bottom/>
      <diagonal/>
    </border>
    <border>
      <left/>
      <right style="medium">
        <color rgb="FF3C0A82"/>
      </right>
      <top style="medium">
        <color rgb="FF3C0A82"/>
      </top>
      <bottom/>
      <diagonal/>
    </border>
    <border>
      <left style="medium">
        <color rgb="FF3C0A82"/>
      </left>
      <right/>
      <top/>
      <bottom/>
      <diagonal/>
    </border>
    <border>
      <left/>
      <right style="medium">
        <color rgb="FF3C0A82"/>
      </right>
      <top/>
      <bottom/>
      <diagonal/>
    </border>
    <border>
      <left style="medium">
        <color rgb="FF3C0A82"/>
      </left>
      <right/>
      <top/>
      <bottom style="medium">
        <color rgb="FF3C0A82"/>
      </bottom>
      <diagonal/>
    </border>
    <border>
      <left/>
      <right/>
      <top/>
      <bottom style="medium">
        <color rgb="FF3C0A82"/>
      </bottom>
      <diagonal/>
    </border>
    <border>
      <left/>
      <right style="medium">
        <color rgb="FF3C0A82"/>
      </right>
      <top/>
      <bottom style="medium">
        <color rgb="FF3C0A8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9" fontId="5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" fillId="0" borderId="0"/>
    <xf numFmtId="43" fontId="5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8">
    <xf numFmtId="0" fontId="0" fillId="0" borderId="0" xfId="0"/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1" applyFont="1" applyFill="1"/>
    <xf numFmtId="0" fontId="10" fillId="0" borderId="0" xfId="1" applyFont="1"/>
    <xf numFmtId="0" fontId="10" fillId="0" borderId="0" xfId="1" applyFont="1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center" vertical="center" wrapText="1"/>
    </xf>
    <xf numFmtId="14" fontId="10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1" applyFont="1" applyFill="1" applyBorder="1" applyAlignment="1" applyProtection="1">
      <alignment horizontal="center" vertical="top" wrapText="1"/>
      <protection locked="0"/>
    </xf>
    <xf numFmtId="0" fontId="9" fillId="0" borderId="8" xfId="1" applyFont="1" applyFill="1" applyBorder="1" applyAlignment="1" applyProtection="1">
      <alignment horizontal="center" vertical="top" wrapText="1"/>
    </xf>
    <xf numFmtId="9" fontId="9" fillId="0" borderId="8" xfId="3" applyFont="1" applyFill="1" applyBorder="1" applyAlignment="1" applyProtection="1">
      <alignment horizontal="center" vertical="top" wrapText="1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14" fontId="10" fillId="0" borderId="8" xfId="1" applyNumberFormat="1" applyFont="1" applyFill="1" applyBorder="1" applyAlignment="1" applyProtection="1">
      <alignment horizontal="center" vertical="top" wrapText="1"/>
    </xf>
    <xf numFmtId="14" fontId="10" fillId="0" borderId="0" xfId="0" applyNumberFormat="1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11" fillId="0" borderId="0" xfId="1" applyFont="1" applyFill="1" applyBorder="1"/>
    <xf numFmtId="0" fontId="10" fillId="0" borderId="0" xfId="1" applyFont="1" applyBorder="1"/>
    <xf numFmtId="0" fontId="10" fillId="0" borderId="0" xfId="1" applyFont="1" applyFill="1" applyBorder="1"/>
    <xf numFmtId="0" fontId="13" fillId="8" borderId="7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0" fontId="19" fillId="8" borderId="5" xfId="0" applyFont="1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top" wrapText="1"/>
    </xf>
    <xf numFmtId="0" fontId="13" fillId="8" borderId="7" xfId="0" applyFont="1" applyFill="1" applyBorder="1" applyAlignment="1">
      <alignment horizontal="center"/>
    </xf>
    <xf numFmtId="0" fontId="13" fillId="8" borderId="3" xfId="0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center"/>
    </xf>
    <xf numFmtId="0" fontId="12" fillId="9" borderId="7" xfId="0" applyFont="1" applyFill="1" applyBorder="1" applyAlignment="1">
      <alignment horizontal="center" wrapText="1"/>
    </xf>
    <xf numFmtId="0" fontId="12" fillId="9" borderId="3" xfId="0" applyFont="1" applyFill="1" applyBorder="1" applyAlignment="1">
      <alignment horizontal="center" vertical="top" wrapText="1"/>
    </xf>
    <xf numFmtId="0" fontId="18" fillId="9" borderId="5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top" wrapText="1"/>
    </xf>
    <xf numFmtId="0" fontId="12" fillId="9" borderId="1" xfId="1" applyFont="1" applyFill="1" applyBorder="1" applyAlignment="1" applyProtection="1">
      <alignment horizontal="center" vertical="top" wrapText="1"/>
    </xf>
    <xf numFmtId="164" fontId="12" fillId="9" borderId="7" xfId="1" applyNumberFormat="1" applyFont="1" applyFill="1" applyBorder="1" applyAlignment="1" applyProtection="1">
      <alignment horizontal="center" wrapText="1"/>
    </xf>
    <xf numFmtId="0" fontId="18" fillId="9" borderId="3" xfId="0" applyFont="1" applyFill="1" applyBorder="1" applyAlignment="1">
      <alignment horizontal="center" vertical="top" wrapText="1"/>
    </xf>
    <xf numFmtId="0" fontId="19" fillId="9" borderId="1" xfId="1" applyFont="1" applyFill="1" applyBorder="1" applyAlignment="1" applyProtection="1">
      <alignment horizontal="center" vertical="top" wrapText="1"/>
    </xf>
    <xf numFmtId="0" fontId="13" fillId="9" borderId="1" xfId="1" applyFont="1" applyFill="1" applyBorder="1" applyAlignment="1" applyProtection="1">
      <alignment horizontal="center" vertical="top" wrapText="1"/>
    </xf>
    <xf numFmtId="0" fontId="20" fillId="0" borderId="0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center" vertical="center" wrapText="1"/>
    </xf>
    <xf numFmtId="0" fontId="21" fillId="0" borderId="0" xfId="0" applyFont="1"/>
    <xf numFmtId="0" fontId="14" fillId="0" borderId="0" xfId="0" applyFont="1"/>
    <xf numFmtId="2" fontId="23" fillId="8" borderId="1" xfId="0" applyNumberFormat="1" applyFont="1" applyFill="1" applyBorder="1" applyAlignment="1">
      <alignment horizontal="center" vertical="top" wrapText="1"/>
    </xf>
    <xf numFmtId="2" fontId="25" fillId="10" borderId="1" xfId="0" applyNumberFormat="1" applyFont="1" applyFill="1" applyBorder="1" applyAlignment="1">
      <alignment horizontal="center" vertical="top"/>
    </xf>
    <xf numFmtId="2" fontId="14" fillId="0" borderId="0" xfId="0" applyNumberFormat="1" applyFont="1" applyAlignment="1">
      <alignment vertical="top"/>
    </xf>
    <xf numFmtId="2" fontId="25" fillId="10" borderId="1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4" fillId="0" borderId="14" xfId="0" applyFont="1" applyBorder="1"/>
    <xf numFmtId="0" fontId="14" fillId="0" borderId="1" xfId="0" applyFont="1" applyFill="1" applyBorder="1"/>
    <xf numFmtId="0" fontId="14" fillId="0" borderId="1" xfId="0" applyFont="1" applyBorder="1"/>
    <xf numFmtId="2" fontId="14" fillId="0" borderId="0" xfId="0" applyNumberFormat="1" applyFont="1"/>
    <xf numFmtId="2" fontId="14" fillId="0" borderId="14" xfId="0" applyNumberFormat="1" applyFont="1" applyBorder="1"/>
    <xf numFmtId="0" fontId="14" fillId="0" borderId="12" xfId="0" applyFont="1" applyBorder="1"/>
    <xf numFmtId="2" fontId="14" fillId="0" borderId="1" xfId="0" applyNumberFormat="1" applyFont="1" applyBorder="1"/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/>
    <xf numFmtId="2" fontId="14" fillId="0" borderId="12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2" fontId="14" fillId="0" borderId="0" xfId="0" applyNumberFormat="1" applyFont="1" applyFill="1" applyBorder="1"/>
    <xf numFmtId="0" fontId="14" fillId="0" borderId="0" xfId="0" applyFont="1" applyFill="1"/>
    <xf numFmtId="0" fontId="26" fillId="0" borderId="0" xfId="0" applyFont="1"/>
    <xf numFmtId="0" fontId="27" fillId="0" borderId="0" xfId="0" applyFont="1" applyAlignment="1">
      <alignment horizontal="left" vertical="center" indent="1" readingOrder="1"/>
    </xf>
    <xf numFmtId="0" fontId="10" fillId="0" borderId="0" xfId="0" applyFont="1"/>
    <xf numFmtId="0" fontId="29" fillId="0" borderId="0" xfId="0" applyFont="1"/>
    <xf numFmtId="0" fontId="30" fillId="0" borderId="0" xfId="8" applyFont="1" applyFill="1" applyBorder="1" applyAlignment="1" applyProtection="1"/>
    <xf numFmtId="0" fontId="14" fillId="0" borderId="0" xfId="9" applyFont="1" applyFill="1"/>
    <xf numFmtId="0" fontId="14" fillId="0" borderId="0" xfId="9" applyFont="1" applyFill="1" applyBorder="1"/>
    <xf numFmtId="0" fontId="31" fillId="0" borderId="0" xfId="0" applyFont="1"/>
    <xf numFmtId="0" fontId="32" fillId="0" borderId="0" xfId="0" applyFont="1"/>
    <xf numFmtId="0" fontId="33" fillId="0" borderId="0" xfId="0" applyFont="1"/>
    <xf numFmtId="0" fontId="10" fillId="3" borderId="24" xfId="9" applyFont="1" applyFill="1" applyBorder="1" applyAlignment="1">
      <alignment horizontal="left" vertical="top" wrapText="1"/>
    </xf>
    <xf numFmtId="0" fontId="14" fillId="0" borderId="25" xfId="9" applyFont="1" applyFill="1" applyBorder="1"/>
    <xf numFmtId="0" fontId="14" fillId="0" borderId="29" xfId="9" applyFont="1" applyFill="1" applyBorder="1"/>
    <xf numFmtId="0" fontId="9" fillId="0" borderId="0" xfId="9" applyFont="1" applyFill="1" applyBorder="1" applyAlignment="1">
      <alignment horizontal="center" vertical="center" wrapText="1"/>
    </xf>
    <xf numFmtId="0" fontId="10" fillId="4" borderId="15" xfId="9" applyFont="1" applyFill="1" applyBorder="1" applyAlignment="1">
      <alignment horizontal="left" vertical="top" wrapText="1"/>
    </xf>
    <xf numFmtId="0" fontId="14" fillId="0" borderId="26" xfId="9" applyFont="1" applyFill="1" applyBorder="1"/>
    <xf numFmtId="0" fontId="14" fillId="0" borderId="17" xfId="9" applyFont="1" applyFill="1" applyBorder="1" applyAlignment="1">
      <alignment horizontal="center" vertical="center" wrapText="1"/>
    </xf>
    <xf numFmtId="0" fontId="14" fillId="0" borderId="18" xfId="9" applyFont="1" applyFill="1" applyBorder="1" applyAlignment="1">
      <alignment horizontal="center" vertical="center" wrapText="1"/>
    </xf>
    <xf numFmtId="0" fontId="14" fillId="0" borderId="33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/>
    <xf numFmtId="0" fontId="14" fillId="0" borderId="0" xfId="9" applyFont="1"/>
    <xf numFmtId="0" fontId="10" fillId="5" borderId="15" xfId="9" applyFont="1" applyFill="1" applyBorder="1" applyAlignment="1">
      <alignment horizontal="left" vertical="top" wrapText="1"/>
    </xf>
    <xf numFmtId="0" fontId="10" fillId="0" borderId="1" xfId="9" applyFont="1" applyFill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9" fontId="10" fillId="6" borderId="1" xfId="3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10" fillId="0" borderId="15" xfId="9" applyFont="1" applyFill="1" applyBorder="1" applyAlignment="1">
      <alignment horizontal="left" vertical="top"/>
    </xf>
    <xf numFmtId="0" fontId="10" fillId="0" borderId="0" xfId="9" applyFont="1" applyFill="1" applyBorder="1" applyAlignment="1"/>
    <xf numFmtId="0" fontId="14" fillId="0" borderId="0" xfId="9" applyFont="1" applyFill="1" applyBorder="1" applyAlignment="1">
      <alignment horizontal="center" vertical="center"/>
    </xf>
    <xf numFmtId="0" fontId="14" fillId="6" borderId="17" xfId="9" applyFont="1" applyFill="1" applyBorder="1" applyAlignment="1">
      <alignment horizontal="center" vertical="center" wrapText="1"/>
    </xf>
    <xf numFmtId="0" fontId="14" fillId="6" borderId="18" xfId="9" applyFont="1" applyFill="1" applyBorder="1" applyAlignment="1">
      <alignment horizontal="center" vertical="center" wrapText="1"/>
    </xf>
    <xf numFmtId="0" fontId="14" fillId="6" borderId="33" xfId="9" applyFont="1" applyFill="1" applyBorder="1" applyAlignment="1">
      <alignment horizontal="center" vertical="center" wrapText="1"/>
    </xf>
    <xf numFmtId="0" fontId="14" fillId="0" borderId="34" xfId="9" applyFont="1" applyFill="1" applyBorder="1"/>
    <xf numFmtId="0" fontId="14" fillId="0" borderId="27" xfId="9" applyFont="1" applyFill="1" applyBorder="1"/>
    <xf numFmtId="0" fontId="14" fillId="0" borderId="28" xfId="9" applyFont="1" applyFill="1" applyBorder="1"/>
    <xf numFmtId="0" fontId="35" fillId="0" borderId="19" xfId="9" applyFont="1" applyFill="1" applyBorder="1" applyAlignment="1">
      <alignment horizontal="center" vertical="center"/>
    </xf>
    <xf numFmtId="0" fontId="35" fillId="0" borderId="20" xfId="9" applyFont="1" applyFill="1" applyBorder="1" applyAlignment="1">
      <alignment horizontal="center" vertical="center"/>
    </xf>
    <xf numFmtId="0" fontId="35" fillId="0" borderId="35" xfId="9" applyFont="1" applyFill="1" applyBorder="1" applyAlignment="1">
      <alignment horizontal="center" vertical="center"/>
    </xf>
    <xf numFmtId="0" fontId="35" fillId="0" borderId="0" xfId="9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6" fillId="0" borderId="0" xfId="0" applyFont="1" applyAlignment="1"/>
    <xf numFmtId="0" fontId="14" fillId="0" borderId="21" xfId="9" applyFont="1" applyFill="1" applyBorder="1" applyAlignment="1">
      <alignment horizontal="center" vertical="center" wrapText="1"/>
    </xf>
    <xf numFmtId="0" fontId="35" fillId="0" borderId="22" xfId="9" applyFont="1" applyFill="1" applyBorder="1" applyAlignment="1">
      <alignment horizontal="center" vertical="center"/>
    </xf>
    <xf numFmtId="0" fontId="37" fillId="4" borderId="0" xfId="9" applyFont="1" applyFill="1" applyBorder="1" applyAlignment="1">
      <alignment horizontal="center" vertical="center" wrapText="1"/>
    </xf>
    <xf numFmtId="0" fontId="37" fillId="3" borderId="0" xfId="9" applyFont="1" applyFill="1" applyBorder="1" applyAlignment="1">
      <alignment horizontal="center" vertical="center" wrapText="1"/>
    </xf>
    <xf numFmtId="0" fontId="37" fillId="3" borderId="16" xfId="9" applyFont="1" applyFill="1" applyBorder="1" applyAlignment="1">
      <alignment horizontal="center" vertical="center" wrapText="1"/>
    </xf>
    <xf numFmtId="0" fontId="38" fillId="0" borderId="0" xfId="9" applyFont="1" applyFill="1" applyBorder="1" applyAlignment="1">
      <alignment horizontal="center" vertical="center" wrapText="1"/>
    </xf>
    <xf numFmtId="164" fontId="25" fillId="0" borderId="0" xfId="9" applyNumberFormat="1" applyFont="1" applyFill="1" applyAlignment="1">
      <alignment vertical="center"/>
    </xf>
    <xf numFmtId="0" fontId="14" fillId="0" borderId="0" xfId="9" applyFont="1" applyAlignment="1">
      <alignment vertical="center"/>
    </xf>
    <xf numFmtId="0" fontId="35" fillId="0" borderId="23" xfId="9" applyFont="1" applyFill="1" applyBorder="1" applyAlignment="1">
      <alignment horizontal="center" vertical="center"/>
    </xf>
    <xf numFmtId="0" fontId="37" fillId="5" borderId="0" xfId="9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/>
    </xf>
    <xf numFmtId="0" fontId="36" fillId="0" borderId="0" xfId="0" applyFont="1" applyBorder="1" applyAlignment="1"/>
    <xf numFmtId="0" fontId="37" fillId="4" borderId="16" xfId="9" applyFont="1" applyFill="1" applyBorder="1" applyAlignment="1">
      <alignment horizontal="center" vertical="center" wrapText="1"/>
    </xf>
    <xf numFmtId="165" fontId="14" fillId="0" borderId="0" xfId="0" applyNumberFormat="1" applyFont="1"/>
    <xf numFmtId="0" fontId="37" fillId="5" borderId="10" xfId="9" applyFont="1" applyFill="1" applyBorder="1" applyAlignment="1">
      <alignment horizontal="center" vertical="center" wrapText="1"/>
    </xf>
    <xf numFmtId="0" fontId="37" fillId="4" borderId="11" xfId="9" applyFont="1" applyFill="1" applyBorder="1" applyAlignment="1">
      <alignment horizontal="center" vertical="center" wrapText="1"/>
    </xf>
    <xf numFmtId="0" fontId="36" fillId="0" borderId="0" xfId="0" applyFont="1" applyFill="1" applyBorder="1" applyAlignment="1"/>
    <xf numFmtId="0" fontId="25" fillId="0" borderId="39" xfId="9" applyFont="1" applyFill="1" applyBorder="1" applyAlignment="1">
      <alignment horizontal="center" vertical="center" wrapText="1"/>
    </xf>
    <xf numFmtId="0" fontId="25" fillId="0" borderId="40" xfId="9" applyFont="1" applyFill="1" applyBorder="1" applyAlignment="1">
      <alignment horizontal="center" vertical="center" wrapText="1"/>
    </xf>
    <xf numFmtId="0" fontId="25" fillId="0" borderId="41" xfId="9" applyFont="1" applyFill="1" applyBorder="1" applyAlignment="1">
      <alignment horizontal="center" vertical="center" wrapText="1"/>
    </xf>
    <xf numFmtId="0" fontId="40" fillId="0" borderId="0" xfId="9" applyFont="1" applyFill="1" applyBorder="1" applyAlignment="1">
      <alignment horizontal="left" vertical="top" wrapText="1" indent="1"/>
    </xf>
    <xf numFmtId="0" fontId="10" fillId="0" borderId="0" xfId="9" applyFont="1" applyFill="1"/>
    <xf numFmtId="0" fontId="41" fillId="0" borderId="0" xfId="9" applyFont="1" applyFill="1" applyBorder="1" applyAlignment="1">
      <alignment horizontal="center" vertical="center" wrapText="1"/>
    </xf>
    <xf numFmtId="0" fontId="9" fillId="0" borderId="0" xfId="9" applyFont="1" applyFill="1" applyBorder="1" applyAlignment="1">
      <alignment horizontal="center" vertical="center" textRotation="90" wrapText="1"/>
    </xf>
    <xf numFmtId="0" fontId="25" fillId="0" borderId="0" xfId="9" applyFont="1" applyFill="1" applyBorder="1" applyAlignment="1">
      <alignment horizontal="center" vertical="center" wrapText="1"/>
    </xf>
    <xf numFmtId="0" fontId="39" fillId="2" borderId="0" xfId="9" applyFont="1" applyFill="1" applyBorder="1" applyAlignment="1">
      <alignment horizontal="left" vertical="top" wrapText="1" indent="1"/>
    </xf>
    <xf numFmtId="0" fontId="40" fillId="2" borderId="0" xfId="9" applyFont="1" applyFill="1" applyBorder="1" applyAlignment="1">
      <alignment horizontal="left" vertical="top" wrapText="1" indent="1"/>
    </xf>
    <xf numFmtId="0" fontId="10" fillId="0" borderId="0" xfId="9" applyFont="1" applyAlignment="1">
      <alignment vertical="center"/>
    </xf>
    <xf numFmtId="0" fontId="14" fillId="0" borderId="0" xfId="9" applyFont="1" applyFill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3" fillId="0" borderId="0" xfId="9" applyFont="1"/>
    <xf numFmtId="0" fontId="10" fillId="0" borderId="0" xfId="9" applyFont="1" applyFill="1" applyAlignment="1">
      <alignment vertical="center"/>
    </xf>
    <xf numFmtId="0" fontId="10" fillId="0" borderId="0" xfId="9" applyFont="1"/>
    <xf numFmtId="0" fontId="44" fillId="0" borderId="0" xfId="0" applyFont="1"/>
    <xf numFmtId="0" fontId="9" fillId="10" borderId="4" xfId="0" applyFont="1" applyFill="1" applyBorder="1" applyAlignment="1">
      <alignment horizontal="center" vertical="top" wrapText="1"/>
    </xf>
    <xf numFmtId="0" fontId="34" fillId="8" borderId="2" xfId="0" applyFont="1" applyFill="1" applyBorder="1" applyAlignment="1">
      <alignment horizontal="center" vertical="top"/>
    </xf>
    <xf numFmtId="0" fontId="34" fillId="8" borderId="2" xfId="0" applyFont="1" applyFill="1" applyBorder="1" applyAlignment="1">
      <alignment horizontal="center" vertical="top" wrapText="1"/>
    </xf>
    <xf numFmtId="166" fontId="10" fillId="0" borderId="1" xfId="0" applyNumberFormat="1" applyFont="1" applyBorder="1" applyAlignment="1">
      <alignment horizontal="right" vertical="center"/>
    </xf>
    <xf numFmtId="167" fontId="14" fillId="10" borderId="1" xfId="0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2" fillId="8" borderId="0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center" vertical="center" wrapText="1"/>
    </xf>
    <xf numFmtId="164" fontId="10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/>
    <xf numFmtId="167" fontId="10" fillId="0" borderId="0" xfId="1" applyNumberFormat="1" applyFont="1"/>
    <xf numFmtId="167" fontId="12" fillId="9" borderId="5" xfId="1" applyNumberFormat="1" applyFont="1" applyFill="1" applyBorder="1" applyAlignment="1" applyProtection="1">
      <alignment horizontal="center" vertical="top" wrapText="1"/>
    </xf>
    <xf numFmtId="167" fontId="13" fillId="8" borderId="1" xfId="1" applyNumberFormat="1" applyFont="1" applyFill="1" applyBorder="1" applyAlignment="1" applyProtection="1">
      <alignment horizontal="center" vertical="top" wrapText="1"/>
    </xf>
    <xf numFmtId="167" fontId="19" fillId="9" borderId="1" xfId="1" applyNumberFormat="1" applyFont="1" applyFill="1" applyBorder="1" applyAlignment="1" applyProtection="1">
      <alignment horizontal="center" vertical="top" wrapText="1"/>
    </xf>
    <xf numFmtId="167" fontId="12" fillId="9" borderId="1" xfId="1" applyNumberFormat="1" applyFont="1" applyFill="1" applyBorder="1" applyAlignment="1" applyProtection="1">
      <alignment horizontal="center" vertical="top" wrapText="1"/>
    </xf>
    <xf numFmtId="167" fontId="19" fillId="8" borderId="1" xfId="1" applyNumberFormat="1" applyFont="1" applyFill="1" applyBorder="1" applyAlignment="1" applyProtection="1">
      <alignment horizontal="center" vertical="top" wrapText="1"/>
    </xf>
    <xf numFmtId="167" fontId="9" fillId="0" borderId="8" xfId="1" applyNumberFormat="1" applyFont="1" applyFill="1" applyBorder="1" applyAlignment="1" applyProtection="1">
      <alignment horizontal="center" vertical="top" wrapText="1"/>
    </xf>
    <xf numFmtId="167" fontId="10" fillId="0" borderId="0" xfId="1" applyNumberFormat="1" applyFont="1" applyFill="1" applyBorder="1"/>
    <xf numFmtId="0" fontId="48" fillId="10" borderId="57" xfId="10" applyFont="1" applyFill="1" applyBorder="1" applyAlignment="1"/>
    <xf numFmtId="0" fontId="49" fillId="0" borderId="0" xfId="10" applyFont="1" applyFill="1" applyBorder="1" applyAlignment="1"/>
    <xf numFmtId="0" fontId="50" fillId="0" borderId="0" xfId="1" applyFont="1"/>
    <xf numFmtId="167" fontId="50" fillId="0" borderId="0" xfId="1" applyNumberFormat="1" applyFont="1" applyFill="1"/>
    <xf numFmtId="167" fontId="50" fillId="0" borderId="0" xfId="1" applyNumberFormat="1" applyFont="1"/>
    <xf numFmtId="0" fontId="52" fillId="2" borderId="0" xfId="10" applyFont="1" applyFill="1" applyAlignment="1" applyProtection="1">
      <alignment vertical="center" wrapText="1"/>
    </xf>
    <xf numFmtId="0" fontId="51" fillId="0" borderId="0" xfId="10" applyFont="1" applyAlignment="1">
      <alignment vertical="center"/>
    </xf>
    <xf numFmtId="167" fontId="50" fillId="0" borderId="0" xfId="1" applyNumberFormat="1" applyFont="1" applyFill="1" applyAlignment="1">
      <alignment vertical="center"/>
    </xf>
    <xf numFmtId="167" fontId="50" fillId="0" borderId="0" xfId="1" applyNumberFormat="1" applyFont="1" applyAlignment="1">
      <alignment vertical="center"/>
    </xf>
    <xf numFmtId="0" fontId="50" fillId="0" borderId="0" xfId="0" applyFont="1" applyBorder="1" applyAlignment="1">
      <alignment vertical="center" wrapText="1"/>
    </xf>
    <xf numFmtId="0" fontId="50" fillId="0" borderId="0" xfId="1" applyFont="1" applyFill="1" applyAlignment="1">
      <alignment vertical="center"/>
    </xf>
    <xf numFmtId="0" fontId="48" fillId="0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52" fillId="0" borderId="0" xfId="0" applyFont="1" applyAlignment="1">
      <alignment vertical="center"/>
    </xf>
    <xf numFmtId="0" fontId="10" fillId="0" borderId="8" xfId="14" applyFont="1" applyBorder="1" applyAlignment="1">
      <alignment horizontal="center" vertical="center" wrapText="1"/>
    </xf>
    <xf numFmtId="0" fontId="10" fillId="0" borderId="13" xfId="14" applyFont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/>
    </xf>
    <xf numFmtId="0" fontId="10" fillId="0" borderId="8" xfId="14" applyFont="1" applyBorder="1" applyAlignment="1" applyProtection="1">
      <alignment horizontal="left" vertical="center" wrapText="1"/>
      <protection locked="0"/>
    </xf>
    <xf numFmtId="164" fontId="10" fillId="0" borderId="8" xfId="14" applyNumberFormat="1" applyFont="1" applyBorder="1" applyAlignment="1">
      <alignment horizontal="left" vertical="center" wrapText="1"/>
    </xf>
    <xf numFmtId="0" fontId="10" fillId="0" borderId="8" xfId="0" applyFont="1" applyBorder="1" applyAlignment="1" applyProtection="1">
      <alignment horizontal="center" vertical="top" wrapText="1"/>
      <protection locked="0"/>
    </xf>
    <xf numFmtId="14" fontId="10" fillId="0" borderId="8" xfId="14" applyNumberFormat="1" applyFont="1" applyBorder="1" applyAlignment="1">
      <alignment horizontal="center" vertical="top" wrapText="1"/>
    </xf>
    <xf numFmtId="167" fontId="9" fillId="0" borderId="58" xfId="1" applyNumberFormat="1" applyFont="1" applyFill="1" applyBorder="1" applyAlignment="1" applyProtection="1">
      <alignment horizontal="center" vertical="top" wrapText="1"/>
    </xf>
    <xf numFmtId="167" fontId="10" fillId="0" borderId="56" xfId="1" applyNumberFormat="1" applyFont="1" applyFill="1" applyBorder="1"/>
    <xf numFmtId="167" fontId="9" fillId="0" borderId="54" xfId="1" applyNumberFormat="1" applyFont="1" applyBorder="1" applyAlignment="1">
      <alignment horizontal="right"/>
    </xf>
    <xf numFmtId="167" fontId="10" fillId="0" borderId="54" xfId="1" applyNumberFormat="1" applyFont="1" applyFill="1" applyBorder="1"/>
    <xf numFmtId="167" fontId="10" fillId="0" borderId="55" xfId="1" applyNumberFormat="1" applyFont="1" applyFill="1" applyBorder="1"/>
    <xf numFmtId="167" fontId="10" fillId="0" borderId="51" xfId="1" applyNumberFormat="1" applyFont="1" applyFill="1" applyBorder="1"/>
    <xf numFmtId="167" fontId="9" fillId="0" borderId="52" xfId="1" applyNumberFormat="1" applyFont="1" applyBorder="1" applyAlignment="1">
      <alignment horizontal="right"/>
    </xf>
    <xf numFmtId="167" fontId="10" fillId="0" borderId="52" xfId="1" applyNumberFormat="1" applyFont="1" applyFill="1" applyBorder="1"/>
    <xf numFmtId="167" fontId="10" fillId="0" borderId="53" xfId="1" applyNumberFormat="1" applyFont="1" applyFill="1" applyBorder="1"/>
    <xf numFmtId="43" fontId="50" fillId="0" borderId="0" xfId="15" applyFont="1" applyBorder="1" applyAlignment="1">
      <alignment vertical="center" wrapText="1"/>
    </xf>
    <xf numFmtId="0" fontId="56" fillId="0" borderId="0" xfId="0" applyFont="1" applyFill="1" applyBorder="1" applyAlignment="1">
      <alignment vertical="top" wrapText="1"/>
    </xf>
    <xf numFmtId="0" fontId="56" fillId="0" borderId="0" xfId="0" applyFont="1" applyAlignment="1">
      <alignment vertical="center"/>
    </xf>
    <xf numFmtId="0" fontId="57" fillId="0" borderId="0" xfId="0" applyFont="1" applyFill="1" applyBorder="1" applyAlignment="1">
      <alignment wrapText="1"/>
    </xf>
    <xf numFmtId="0" fontId="57" fillId="0" borderId="0" xfId="0" applyFont="1" applyFill="1" applyBorder="1" applyAlignment="1">
      <alignment vertical="top" wrapText="1"/>
    </xf>
    <xf numFmtId="0" fontId="56" fillId="0" borderId="0" xfId="0" applyFont="1" applyBorder="1" applyAlignment="1">
      <alignment vertical="top" wrapText="1"/>
    </xf>
    <xf numFmtId="0" fontId="58" fillId="11" borderId="59" xfId="14" applyFont="1" applyFill="1" applyBorder="1" applyAlignment="1">
      <alignment vertical="center"/>
    </xf>
    <xf numFmtId="0" fontId="10" fillId="11" borderId="60" xfId="1" applyFont="1" applyFill="1" applyBorder="1"/>
    <xf numFmtId="167" fontId="10" fillId="11" borderId="60" xfId="1" applyNumberFormat="1" applyFont="1" applyFill="1" applyBorder="1"/>
    <xf numFmtId="167" fontId="10" fillId="11" borderId="61" xfId="1" applyNumberFormat="1" applyFont="1" applyFill="1" applyBorder="1"/>
    <xf numFmtId="0" fontId="59" fillId="11" borderId="60" xfId="14" applyFont="1" applyFill="1" applyBorder="1" applyAlignment="1">
      <alignment vertical="center"/>
    </xf>
    <xf numFmtId="0" fontId="58" fillId="11" borderId="60" xfId="14" applyFont="1" applyFill="1" applyBorder="1" applyAlignment="1">
      <alignment vertical="center"/>
    </xf>
    <xf numFmtId="0" fontId="59" fillId="11" borderId="61" xfId="14" applyFont="1" applyFill="1" applyBorder="1" applyAlignment="1">
      <alignment vertical="center"/>
    </xf>
    <xf numFmtId="167" fontId="50" fillId="0" borderId="0" xfId="14" applyNumberFormat="1" applyFont="1" applyFill="1" applyAlignment="1">
      <alignment vertical="center"/>
    </xf>
    <xf numFmtId="167" fontId="50" fillId="0" borderId="0" xfId="14" applyNumberFormat="1" applyFont="1" applyAlignment="1">
      <alignment vertical="center"/>
    </xf>
    <xf numFmtId="167" fontId="59" fillId="11" borderId="59" xfId="14" applyNumberFormat="1" applyFont="1" applyFill="1" applyBorder="1" applyAlignment="1">
      <alignment vertical="center"/>
    </xf>
    <xf numFmtId="167" fontId="10" fillId="11" borderId="60" xfId="14" applyNumberFormat="1" applyFont="1" applyFill="1" applyBorder="1"/>
    <xf numFmtId="0" fontId="10" fillId="11" borderId="61" xfId="0" applyFont="1" applyFill="1" applyBorder="1" applyAlignment="1">
      <alignment horizontal="center" vertical="top" wrapText="1"/>
    </xf>
    <xf numFmtId="0" fontId="10" fillId="0" borderId="0" xfId="14" applyFont="1" applyFill="1"/>
    <xf numFmtId="14" fontId="10" fillId="0" borderId="8" xfId="14" applyNumberFormat="1" applyFont="1" applyBorder="1" applyAlignment="1">
      <alignment horizontal="center" vertical="center" wrapText="1"/>
    </xf>
    <xf numFmtId="0" fontId="10" fillId="12" borderId="8" xfId="14" applyFont="1" applyFill="1" applyBorder="1" applyAlignment="1">
      <alignment horizontal="center" vertical="center" wrapText="1"/>
    </xf>
    <xf numFmtId="14" fontId="10" fillId="12" borderId="8" xfId="14" applyNumberFormat="1" applyFont="1" applyFill="1" applyBorder="1" applyAlignment="1">
      <alignment horizontal="center" vertical="center" wrapText="1"/>
    </xf>
    <xf numFmtId="0" fontId="10" fillId="12" borderId="13" xfId="14" applyFont="1" applyFill="1" applyBorder="1" applyAlignment="1">
      <alignment horizontal="center" vertical="center" wrapText="1"/>
    </xf>
    <xf numFmtId="0" fontId="10" fillId="12" borderId="8" xfId="14" applyFont="1" applyFill="1" applyBorder="1" applyAlignment="1">
      <alignment horizontal="center" vertical="center"/>
    </xf>
    <xf numFmtId="0" fontId="10" fillId="12" borderId="8" xfId="14" applyFont="1" applyFill="1" applyBorder="1" applyAlignment="1" applyProtection="1">
      <alignment horizontal="left" vertical="center" wrapText="1"/>
      <protection locked="0"/>
    </xf>
    <xf numFmtId="164" fontId="10" fillId="12" borderId="8" xfId="14" applyNumberFormat="1" applyFont="1" applyFill="1" applyBorder="1" applyAlignment="1">
      <alignment horizontal="left" vertical="center" wrapText="1"/>
    </xf>
    <xf numFmtId="0" fontId="10" fillId="0" borderId="8" xfId="14" quotePrefix="1" applyFont="1" applyBorder="1" applyAlignment="1">
      <alignment horizontal="center" vertical="center" wrapText="1"/>
    </xf>
    <xf numFmtId="0" fontId="10" fillId="0" borderId="8" xfId="14" applyFont="1" applyBorder="1" applyAlignment="1">
      <alignment horizontal="left" vertical="center" wrapText="1"/>
    </xf>
    <xf numFmtId="0" fontId="9" fillId="0" borderId="8" xfId="14" applyFont="1" applyBorder="1" applyAlignment="1" applyProtection="1">
      <alignment horizontal="center" vertical="center" wrapText="1"/>
      <protection locked="0"/>
    </xf>
    <xf numFmtId="0" fontId="9" fillId="0" borderId="8" xfId="14" applyFont="1" applyBorder="1" applyAlignment="1">
      <alignment horizontal="center" vertical="center" wrapText="1"/>
    </xf>
    <xf numFmtId="9" fontId="9" fillId="0" borderId="8" xfId="16" applyFont="1" applyFill="1" applyBorder="1" applyAlignment="1" applyProtection="1">
      <alignment horizontal="center" vertical="center" wrapText="1"/>
    </xf>
    <xf numFmtId="167" fontId="9" fillId="0" borderId="8" xfId="14" applyNumberFormat="1" applyFont="1" applyBorder="1" applyAlignment="1">
      <alignment horizontal="center" vertical="center" wrapText="1"/>
    </xf>
    <xf numFmtId="1" fontId="9" fillId="0" borderId="8" xfId="14" applyNumberFormat="1" applyFont="1" applyBorder="1" applyAlignment="1">
      <alignment horizontal="center" vertical="center" wrapText="1"/>
    </xf>
    <xf numFmtId="0" fontId="10" fillId="0" borderId="8" xfId="14" applyFont="1" applyBorder="1" applyAlignment="1" applyProtection="1">
      <alignment horizontal="center" vertical="center" wrapText="1"/>
      <protection locked="0"/>
    </xf>
    <xf numFmtId="0" fontId="10" fillId="0" borderId="0" xfId="14" applyFont="1" applyAlignment="1">
      <alignment vertical="center" wrapText="1"/>
    </xf>
    <xf numFmtId="0" fontId="56" fillId="0" borderId="8" xfId="14" applyFont="1" applyBorder="1" applyAlignment="1">
      <alignment horizontal="left" vertical="center" wrapText="1"/>
    </xf>
    <xf numFmtId="0" fontId="56" fillId="12" borderId="8" xfId="14" applyFont="1" applyFill="1" applyBorder="1" applyAlignment="1">
      <alignment horizontal="left" vertical="center" wrapText="1"/>
    </xf>
    <xf numFmtId="0" fontId="9" fillId="12" borderId="8" xfId="14" applyFont="1" applyFill="1" applyBorder="1" applyAlignment="1" applyProtection="1">
      <alignment horizontal="center" vertical="center" wrapText="1"/>
      <protection locked="0"/>
    </xf>
    <xf numFmtId="0" fontId="9" fillId="12" borderId="8" xfId="14" applyFont="1" applyFill="1" applyBorder="1" applyAlignment="1">
      <alignment horizontal="center" vertical="center" wrapText="1"/>
    </xf>
    <xf numFmtId="9" fontId="9" fillId="12" borderId="8" xfId="16" applyFont="1" applyFill="1" applyBorder="1" applyAlignment="1" applyProtection="1">
      <alignment horizontal="center" vertical="center" wrapText="1"/>
    </xf>
    <xf numFmtId="167" fontId="9" fillId="12" borderId="8" xfId="14" applyNumberFormat="1" applyFont="1" applyFill="1" applyBorder="1" applyAlignment="1">
      <alignment horizontal="center" vertical="center" wrapText="1"/>
    </xf>
    <xf numFmtId="1" fontId="9" fillId="12" borderId="8" xfId="14" applyNumberFormat="1" applyFont="1" applyFill="1" applyBorder="1" applyAlignment="1">
      <alignment horizontal="center" vertical="center" wrapText="1"/>
    </xf>
    <xf numFmtId="0" fontId="10" fillId="12" borderId="8" xfId="14" applyFont="1" applyFill="1" applyBorder="1" applyAlignment="1" applyProtection="1">
      <alignment horizontal="center" vertical="center" wrapText="1"/>
      <protection locked="0"/>
    </xf>
    <xf numFmtId="0" fontId="56" fillId="0" borderId="0" xfId="14" applyFont="1" applyAlignment="1">
      <alignment vertical="center" wrapText="1"/>
    </xf>
    <xf numFmtId="0" fontId="10" fillId="12" borderId="8" xfId="14" applyFont="1" applyFill="1" applyBorder="1" applyAlignment="1">
      <alignment horizontal="left" vertical="center" wrapText="1"/>
    </xf>
    <xf numFmtId="0" fontId="10" fillId="0" borderId="0" xfId="14" applyFont="1" applyAlignment="1">
      <alignment vertical="top" wrapText="1"/>
    </xf>
    <xf numFmtId="0" fontId="9" fillId="0" borderId="30" xfId="9" applyFont="1" applyFill="1" applyBorder="1" applyAlignment="1">
      <alignment horizontal="center" vertical="center" wrapText="1"/>
    </xf>
    <xf numFmtId="0" fontId="9" fillId="0" borderId="31" xfId="9" applyFont="1" applyFill="1" applyBorder="1" applyAlignment="1">
      <alignment horizontal="center" vertical="center" wrapText="1"/>
    </xf>
    <xf numFmtId="0" fontId="9" fillId="0" borderId="32" xfId="9" applyFont="1" applyFill="1" applyBorder="1" applyAlignment="1">
      <alignment horizontal="center" vertical="center" wrapText="1"/>
    </xf>
    <xf numFmtId="0" fontId="9" fillId="0" borderId="36" xfId="9" applyFont="1" applyFill="1" applyBorder="1" applyAlignment="1">
      <alignment horizontal="center" vertical="center" textRotation="90" wrapText="1"/>
    </xf>
    <xf numFmtId="0" fontId="9" fillId="0" borderId="37" xfId="9" applyFont="1" applyFill="1" applyBorder="1" applyAlignment="1">
      <alignment horizontal="center" vertical="center" textRotation="90" wrapText="1"/>
    </xf>
    <xf numFmtId="0" fontId="9" fillId="0" borderId="38" xfId="9" applyFont="1" applyFill="1" applyBorder="1" applyAlignment="1">
      <alignment horizontal="center" vertical="center" textRotation="90" wrapText="1"/>
    </xf>
    <xf numFmtId="0" fontId="39" fillId="2" borderId="42" xfId="9" applyFont="1" applyFill="1" applyBorder="1" applyAlignment="1">
      <alignment horizontal="left" vertical="top" wrapText="1" indent="1"/>
    </xf>
    <xf numFmtId="0" fontId="40" fillId="2" borderId="6" xfId="9" applyFont="1" applyFill="1" applyBorder="1" applyAlignment="1">
      <alignment horizontal="left" vertical="top" wrapText="1" indent="1"/>
    </xf>
    <xf numFmtId="0" fontId="40" fillId="2" borderId="4" xfId="9" applyFont="1" applyFill="1" applyBorder="1" applyAlignment="1">
      <alignment horizontal="left" vertical="top" wrapText="1" indent="1"/>
    </xf>
    <xf numFmtId="0" fontId="10" fillId="0" borderId="25" xfId="9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4" fillId="7" borderId="2" xfId="9" applyFont="1" applyFill="1" applyBorder="1" applyAlignment="1">
      <alignment horizontal="center" vertical="center"/>
    </xf>
    <xf numFmtId="0" fontId="34" fillId="7" borderId="6" xfId="9" applyFont="1" applyFill="1" applyBorder="1" applyAlignment="1">
      <alignment horizontal="center" vertical="center"/>
    </xf>
    <xf numFmtId="0" fontId="34" fillId="7" borderId="4" xfId="9" applyFont="1" applyFill="1" applyBorder="1" applyAlignment="1">
      <alignment horizontal="center" vertical="center"/>
    </xf>
    <xf numFmtId="0" fontId="10" fillId="0" borderId="0" xfId="9" applyFont="1" applyFill="1" applyAlignment="1">
      <alignment vertical="center" wrapText="1"/>
    </xf>
    <xf numFmtId="0" fontId="14" fillId="0" borderId="0" xfId="0" applyFont="1" applyAlignment="1">
      <alignment wrapText="1"/>
    </xf>
    <xf numFmtId="0" fontId="48" fillId="0" borderId="0" xfId="10" applyFont="1" applyFill="1" applyBorder="1" applyAlignment="1">
      <alignment vertical="center" wrapText="1"/>
    </xf>
    <xf numFmtId="0" fontId="49" fillId="0" borderId="0" xfId="10" applyFont="1" applyFill="1" applyBorder="1" applyAlignment="1">
      <alignment vertical="center" wrapText="1"/>
    </xf>
    <xf numFmtId="0" fontId="52" fillId="0" borderId="0" xfId="0" applyFont="1" applyAlignment="1">
      <alignment vertical="center" wrapText="1"/>
    </xf>
    <xf numFmtId="0" fontId="53" fillId="0" borderId="0" xfId="0" applyFont="1" applyAlignment="1">
      <alignment vertical="center" wrapText="1"/>
    </xf>
    <xf numFmtId="0" fontId="50" fillId="0" borderId="0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167" fontId="13" fillId="8" borderId="2" xfId="1" applyNumberFormat="1" applyFont="1" applyFill="1" applyBorder="1" applyAlignment="1" applyProtection="1">
      <alignment horizontal="center" vertical="center"/>
    </xf>
    <xf numFmtId="167" fontId="14" fillId="8" borderId="6" xfId="0" applyNumberFormat="1" applyFont="1" applyFill="1" applyBorder="1" applyAlignment="1">
      <alignment horizontal="center" vertical="center"/>
    </xf>
    <xf numFmtId="167" fontId="14" fillId="8" borderId="4" xfId="0" applyNumberFormat="1" applyFont="1" applyFill="1" applyBorder="1" applyAlignment="1">
      <alignment horizontal="center" vertical="center"/>
    </xf>
    <xf numFmtId="0" fontId="12" fillId="9" borderId="9" xfId="1" applyFont="1" applyFill="1" applyBorder="1" applyAlignment="1" applyProtection="1">
      <alignment horizontal="center" vertical="top" wrapText="1"/>
    </xf>
    <xf numFmtId="0" fontId="12" fillId="9" borderId="10" xfId="1" applyFont="1" applyFill="1" applyBorder="1" applyAlignment="1" applyProtection="1">
      <alignment horizontal="center" vertical="top" wrapText="1"/>
    </xf>
    <xf numFmtId="0" fontId="12" fillId="9" borderId="11" xfId="1" applyFont="1" applyFill="1" applyBorder="1" applyAlignment="1" applyProtection="1">
      <alignment horizontal="center" vertical="top" wrapText="1"/>
    </xf>
    <xf numFmtId="0" fontId="12" fillId="9" borderId="2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0" fontId="12" fillId="0" borderId="44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46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0" fillId="10" borderId="44" xfId="0" applyFont="1" applyFill="1" applyBorder="1" applyAlignment="1">
      <alignment horizontal="center" vertical="center" wrapText="1"/>
    </xf>
    <xf numFmtId="0" fontId="10" fillId="10" borderId="45" xfId="0" applyFont="1" applyFill="1" applyBorder="1" applyAlignment="1">
      <alignment horizontal="center" vertical="center" wrapText="1"/>
    </xf>
    <xf numFmtId="0" fontId="10" fillId="10" borderId="0" xfId="0" applyFont="1" applyFill="1" applyBorder="1" applyAlignment="1">
      <alignment horizontal="center" vertical="center" wrapText="1"/>
    </xf>
    <xf numFmtId="0" fontId="10" fillId="10" borderId="47" xfId="0" applyFont="1" applyFill="1" applyBorder="1" applyAlignment="1">
      <alignment horizontal="center" vertical="center" wrapText="1"/>
    </xf>
    <xf numFmtId="167" fontId="10" fillId="10" borderId="0" xfId="0" applyNumberFormat="1" applyFont="1" applyFill="1" applyBorder="1" applyAlignment="1">
      <alignment horizontal="center" vertical="center" wrapText="1"/>
    </xf>
    <xf numFmtId="167" fontId="10" fillId="10" borderId="47" xfId="0" applyNumberFormat="1" applyFont="1" applyFill="1" applyBorder="1" applyAlignment="1">
      <alignment horizontal="center" vertical="center" wrapText="1"/>
    </xf>
    <xf numFmtId="14" fontId="10" fillId="10" borderId="49" xfId="0" applyNumberFormat="1" applyFont="1" applyFill="1" applyBorder="1" applyAlignment="1">
      <alignment horizontal="center" vertical="center" wrapText="1"/>
    </xf>
    <xf numFmtId="0" fontId="10" fillId="10" borderId="49" xfId="0" applyFont="1" applyFill="1" applyBorder="1" applyAlignment="1">
      <alignment horizontal="center" vertical="center" wrapText="1"/>
    </xf>
    <xf numFmtId="0" fontId="10" fillId="10" borderId="50" xfId="0" applyFont="1" applyFill="1" applyBorder="1" applyAlignment="1">
      <alignment horizontal="center" vertical="center" wrapText="1"/>
    </xf>
    <xf numFmtId="9" fontId="10" fillId="0" borderId="0" xfId="14" applyNumberFormat="1" applyFont="1" applyFill="1" applyBorder="1" applyAlignment="1">
      <alignment vertical="center" wrapText="1"/>
    </xf>
    <xf numFmtId="169" fontId="10" fillId="0" borderId="0" xfId="11" applyNumberFormat="1" applyFont="1" applyFill="1" applyBorder="1" applyAlignment="1">
      <alignment vertical="center" wrapText="1"/>
    </xf>
    <xf numFmtId="0" fontId="10" fillId="0" borderId="0" xfId="14" applyFont="1" applyFill="1" applyBorder="1" applyAlignment="1">
      <alignment vertical="center" wrapText="1"/>
    </xf>
    <xf numFmtId="168" fontId="10" fillId="0" borderId="0" xfId="11" applyFont="1" applyFill="1" applyBorder="1" applyAlignment="1">
      <alignment vertical="center" wrapText="1"/>
    </xf>
    <xf numFmtId="0" fontId="56" fillId="0" borderId="0" xfId="14" applyFont="1" applyFill="1" applyBorder="1" applyAlignment="1">
      <alignment vertical="center" wrapText="1"/>
    </xf>
    <xf numFmtId="0" fontId="10" fillId="0" borderId="0" xfId="14" applyFont="1" applyFill="1" applyBorder="1" applyAlignment="1">
      <alignment vertical="top" wrapText="1"/>
    </xf>
  </cellXfs>
  <cellStyles count="17">
    <cellStyle name="%" xfId="6"/>
    <cellStyle name="% 2 2 2" xfId="7"/>
    <cellStyle name="Comma" xfId="15" builtinId="3"/>
    <cellStyle name="Currency 2" xfId="11"/>
    <cellStyle name="Hyperlink" xfId="8" builtinId="8"/>
    <cellStyle name="Hyperlink 2" xfId="13"/>
    <cellStyle name="Normal" xfId="0" builtinId="0"/>
    <cellStyle name="Normal 2" xfId="1"/>
    <cellStyle name="Normal 2 2" xfId="14"/>
    <cellStyle name="Normal 3" xfId="2"/>
    <cellStyle name="Normal 3 2" xfId="9"/>
    <cellStyle name="Normal 4" xfId="4"/>
    <cellStyle name="Normal 5" xfId="5"/>
    <cellStyle name="Normal 6" xfId="10"/>
    <cellStyle name="Percent 2" xfId="3"/>
    <cellStyle name="Percent 2 2" xfId="16"/>
    <cellStyle name="Percent 3" xfId="12"/>
  </cellStyles>
  <dxfs count="538"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rgb="FF99CC0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000"/>
        </patternFill>
      </fill>
    </dxf>
    <dxf>
      <fill>
        <patternFill>
          <bgColor rgb="FF99CC00"/>
        </patternFill>
      </fill>
    </dxf>
    <dxf>
      <fill>
        <patternFill>
          <bgColor rgb="FF99CC00"/>
        </patternFill>
      </fill>
    </dxf>
    <dxf>
      <fill>
        <patternFill>
          <bgColor rgb="FFFFC00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CCC0DA"/>
      <color rgb="FF3C0A82"/>
      <color rgb="FF99CC00"/>
      <color rgb="FFF9423A"/>
      <color rgb="FFFF0000"/>
      <color rgb="FFFFC000"/>
      <color rgb="FFFED8D6"/>
      <color rgb="FFFFFF66"/>
      <color rgb="FF33CC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727363</xdr:colOff>
      <xdr:row>0</xdr:row>
      <xdr:rowOff>103910</xdr:rowOff>
    </xdr:from>
    <xdr:to>
      <xdr:col>23</xdr:col>
      <xdr:colOff>2868013</xdr:colOff>
      <xdr:row>6</xdr:row>
      <xdr:rowOff>12469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202441-04B1-4F27-BC27-F3C314447B4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/>
        <a:srcRect l="-719" t="14854" r="719" b="17045"/>
        <a:stretch/>
      </xdr:blipFill>
      <xdr:spPr>
        <a:xfrm>
          <a:off x="33666545" y="103910"/>
          <a:ext cx="2136840" cy="12300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.wspgroup.com\central%20data\Projects\62240xxx\62240291%20-%20A5%20WTC\01%20Manage\07%20PM\05%20Risk\01%20Risk%20register\01%20Client%20Register\2018%20A5WTC%20Client%20Risk%20Register%20v0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hagan/AppData/Local/Microsoft/Windows/INetCache/Content.Outlook/IMFOGYBK/013_B23_QRA_CMG%20QRA%20-%20Clontarf%20-%20CKBS%20markup%20(2021%2010%2028%20QRA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lie.fallon/Desktop/CMG%20-%20Presentation/CKBS%20-%20Band%203%20Worked%20Examples_221004/Phase%203%20-%20Preliminary%20Design/PH%203%20013_B23_QRA_CMG-QRA-Part-1_V1%20-%20Worked%20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440 Project Risk Mgt"/>
      <sheetName val="PickLists"/>
    </sheetNames>
    <sheetDataSet>
      <sheetData sheetId="0"/>
      <sheetData sheetId="1">
        <row r="2">
          <cell r="C2" t="str">
            <v>Select from dropdown</v>
          </cell>
          <cell r="E2" t="str">
            <v>Select from dropdown</v>
          </cell>
        </row>
        <row r="3">
          <cell r="C3" t="str">
            <v>Approval</v>
          </cell>
          <cell r="E3" t="str">
            <v>Risk</v>
          </cell>
        </row>
        <row r="4">
          <cell r="C4" t="str">
            <v>Client</v>
          </cell>
          <cell r="E4" t="str">
            <v>Opportunity</v>
          </cell>
        </row>
        <row r="5">
          <cell r="C5" t="str">
            <v>Commercial &amp; Contracts</v>
          </cell>
        </row>
        <row r="6">
          <cell r="C6" t="str">
            <v>Construction</v>
          </cell>
        </row>
        <row r="7">
          <cell r="C7" t="str">
            <v>Environmental</v>
          </cell>
        </row>
        <row r="8">
          <cell r="C8" t="str">
            <v>General</v>
          </cell>
        </row>
        <row r="9">
          <cell r="C9" t="str">
            <v>Health &amp; Safety - Design</v>
          </cell>
        </row>
        <row r="10">
          <cell r="C10" t="str">
            <v>Health &amp; Safety - Other</v>
          </cell>
        </row>
        <row r="11">
          <cell r="C11" t="str">
            <v>Programme</v>
          </cell>
        </row>
        <row r="12">
          <cell r="C12" t="str">
            <v>Project Capital Cost</v>
          </cell>
        </row>
        <row r="13">
          <cell r="C13" t="str">
            <v>Quality</v>
          </cell>
        </row>
        <row r="14">
          <cell r="C14" t="str">
            <v>Reputation</v>
          </cell>
        </row>
        <row r="15">
          <cell r="C15" t="str">
            <v>Staff/Resources</v>
          </cell>
        </row>
        <row r="16">
          <cell r="C16" t="str">
            <v>Technical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  <sheetName val="Output AD91"/>
    </sheetNames>
    <sheetDataSet>
      <sheetData sheetId="0" refreshError="1">
        <row r="19">
          <cell r="L19">
            <v>5</v>
          </cell>
          <cell r="M19" t="str">
            <v>VH</v>
          </cell>
          <cell r="N19">
            <v>0.9</v>
          </cell>
          <cell r="O19">
            <v>2227908.8649999998</v>
          </cell>
          <cell r="P19">
            <v>0.05</v>
          </cell>
          <cell r="Q19">
            <v>3341863.2974999994</v>
          </cell>
          <cell r="R19">
            <v>7.4999999999999997E-2</v>
          </cell>
          <cell r="S19">
            <v>4455817.7299999995</v>
          </cell>
        </row>
        <row r="20">
          <cell r="L20">
            <v>4</v>
          </cell>
          <cell r="M20" t="str">
            <v>H</v>
          </cell>
          <cell r="N20">
            <v>0.65500000000000003</v>
          </cell>
          <cell r="O20">
            <v>1336745.3189999999</v>
          </cell>
          <cell r="P20">
            <v>0.03</v>
          </cell>
          <cell r="Q20">
            <v>1782327.0919999997</v>
          </cell>
          <cell r="R20">
            <v>0.04</v>
          </cell>
          <cell r="S20">
            <v>2227908.8649999998</v>
          </cell>
        </row>
        <row r="21">
          <cell r="L21">
            <v>3</v>
          </cell>
          <cell r="M21" t="str">
            <v>M</v>
          </cell>
          <cell r="N21">
            <v>0.35499999999999998</v>
          </cell>
          <cell r="O21">
            <v>445581.77299999999</v>
          </cell>
          <cell r="P21">
            <v>0.01</v>
          </cell>
          <cell r="Q21">
            <v>891163.54599999997</v>
          </cell>
          <cell r="R21">
            <v>0.02</v>
          </cell>
          <cell r="S21">
            <v>1336745.3189999999</v>
          </cell>
        </row>
        <row r="22">
          <cell r="L22">
            <v>2</v>
          </cell>
          <cell r="M22" t="str">
            <v>L</v>
          </cell>
          <cell r="N22">
            <v>0.13</v>
          </cell>
          <cell r="O22">
            <v>222790.88649999999</v>
          </cell>
          <cell r="P22">
            <v>5.0000000000000001E-3</v>
          </cell>
          <cell r="Q22">
            <v>334186.32974999998</v>
          </cell>
          <cell r="R22">
            <v>7.4999999999999997E-3</v>
          </cell>
          <cell r="S22">
            <v>445581.77299999999</v>
          </cell>
        </row>
        <row r="23">
          <cell r="L23">
            <v>1</v>
          </cell>
          <cell r="M23" t="str">
            <v>VL</v>
          </cell>
          <cell r="N23">
            <v>2.5000000000000001E-2</v>
          </cell>
          <cell r="O23">
            <v>44558.177299999996</v>
          </cell>
          <cell r="P23">
            <v>1E-3</v>
          </cell>
          <cell r="Q23">
            <v>133674.5319</v>
          </cell>
          <cell r="R23">
            <v>3.0000000000000001E-3</v>
          </cell>
          <cell r="S23">
            <v>222790.88649999999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 Process_RR Explanation"/>
      <sheetName val="Risk Register (RR)"/>
      <sheetName val="RR_Drop Down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printerSettings" Target="../printerSettings/printerSettings6.bin"/><Relationship Id="rId7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8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7.bin"/><Relationship Id="rId9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66"/>
  <sheetViews>
    <sheetView view="pageBreakPreview" topLeftCell="A4" zoomScaleNormal="70" zoomScaleSheetLayoutView="100" workbookViewId="0">
      <selection activeCell="L10" sqref="L10"/>
    </sheetView>
  </sheetViews>
  <sheetFormatPr defaultColWidth="9.28515625" defaultRowHeight="12.75" x14ac:dyDescent="0.2"/>
  <cols>
    <col min="1" max="11" width="13.7109375" style="52" customWidth="1"/>
    <col min="12" max="12" width="19.7109375" style="52" customWidth="1"/>
    <col min="13" max="14" width="14.7109375" style="52" customWidth="1"/>
    <col min="15" max="15" width="15.42578125" style="52" bestFit="1" customWidth="1"/>
    <col min="16" max="16" width="14.7109375" style="52" customWidth="1"/>
    <col min="17" max="17" width="15.42578125" style="52" bestFit="1" customWidth="1"/>
    <col min="18" max="18" width="14.7109375" style="52" customWidth="1"/>
    <col min="19" max="19" width="16.42578125" style="52" bestFit="1" customWidth="1"/>
    <col min="20" max="20" width="14.7109375" style="52" customWidth="1"/>
    <col min="21" max="21" width="16.140625" style="52" bestFit="1" customWidth="1"/>
    <col min="22" max="22" width="13.7109375" style="52" customWidth="1"/>
    <col min="23" max="16384" width="9.28515625" style="52"/>
  </cols>
  <sheetData>
    <row r="2" spans="1:29" ht="15.75" customHeight="1" x14ac:dyDescent="0.25">
      <c r="A2" s="72" t="s">
        <v>53</v>
      </c>
    </row>
    <row r="3" spans="1:29" ht="15.6" customHeight="1" x14ac:dyDescent="0.2"/>
    <row r="4" spans="1:29" ht="15.75" customHeight="1" x14ac:dyDescent="0.2">
      <c r="A4" s="73" t="s">
        <v>39</v>
      </c>
    </row>
    <row r="5" spans="1:29" ht="15.75" customHeight="1" x14ac:dyDescent="0.2">
      <c r="A5" s="73" t="s">
        <v>141</v>
      </c>
    </row>
    <row r="6" spans="1:29" ht="15.75" customHeight="1" x14ac:dyDescent="0.2">
      <c r="A6" s="73" t="s">
        <v>142</v>
      </c>
    </row>
    <row r="7" spans="1:29" ht="15.75" customHeight="1" x14ac:dyDescent="0.2">
      <c r="A7" s="73" t="s">
        <v>143</v>
      </c>
    </row>
    <row r="8" spans="1:29" ht="15.75" customHeight="1" x14ac:dyDescent="0.2">
      <c r="A8" s="74"/>
    </row>
    <row r="9" spans="1:29" ht="15.75" customHeight="1" x14ac:dyDescent="0.2">
      <c r="A9" s="73" t="s">
        <v>40</v>
      </c>
    </row>
    <row r="10" spans="1:29" ht="15.75" customHeight="1" x14ac:dyDescent="0.2"/>
    <row r="11" spans="1:29" ht="15.75" customHeight="1" x14ac:dyDescent="0.25">
      <c r="A11" s="72" t="s">
        <v>54</v>
      </c>
    </row>
    <row r="12" spans="1:29" ht="15.75" customHeight="1" x14ac:dyDescent="0.2">
      <c r="L12" s="71"/>
    </row>
    <row r="13" spans="1:29" ht="15.75" customHeight="1" x14ac:dyDescent="0.2">
      <c r="A13" s="52" t="s">
        <v>144</v>
      </c>
      <c r="L13" s="71"/>
    </row>
    <row r="14" spans="1:29" ht="15" customHeight="1" x14ac:dyDescent="0.2">
      <c r="L14" s="71"/>
    </row>
    <row r="15" spans="1:29" ht="15.75" customHeight="1" x14ac:dyDescent="0.2">
      <c r="A15" s="148" t="s">
        <v>107</v>
      </c>
      <c r="B15" s="76"/>
      <c r="C15" s="76"/>
      <c r="D15" s="77"/>
      <c r="E15" s="77"/>
      <c r="F15" s="77"/>
      <c r="G15" s="77"/>
      <c r="H15" s="77"/>
      <c r="I15" s="77"/>
      <c r="J15" s="77"/>
      <c r="K15" s="78"/>
      <c r="L15" s="148" t="s">
        <v>108</v>
      </c>
      <c r="M15" s="74"/>
      <c r="N15" s="74"/>
      <c r="O15" s="74"/>
      <c r="P15" s="74"/>
      <c r="Q15" s="74"/>
      <c r="R15" s="74"/>
      <c r="S15" s="74"/>
      <c r="T15" s="74"/>
      <c r="AC15" s="80"/>
    </row>
    <row r="16" spans="1:29" ht="15.75" customHeight="1" x14ac:dyDescent="0.2">
      <c r="A16" s="79"/>
      <c r="B16" s="76"/>
      <c r="C16" s="76"/>
      <c r="D16" s="77"/>
      <c r="E16" s="77"/>
      <c r="F16" s="77"/>
      <c r="G16" s="77"/>
      <c r="H16" s="77"/>
      <c r="I16" s="77"/>
      <c r="J16" s="77"/>
      <c r="K16" s="78"/>
      <c r="L16" s="81"/>
      <c r="M16" s="74"/>
      <c r="N16" s="74"/>
      <c r="O16" s="74"/>
      <c r="P16" s="74"/>
      <c r="Q16" s="74"/>
      <c r="R16" s="74"/>
      <c r="S16" s="74"/>
      <c r="T16" s="74"/>
    </row>
    <row r="17" spans="1:30" ht="33" customHeight="1" x14ac:dyDescent="0.2">
      <c r="A17" s="82" t="s">
        <v>69</v>
      </c>
      <c r="B17" s="252" t="s">
        <v>104</v>
      </c>
      <c r="C17" s="253"/>
      <c r="D17" s="83"/>
      <c r="E17" s="84"/>
      <c r="F17" s="243" t="s">
        <v>111</v>
      </c>
      <c r="G17" s="244"/>
      <c r="H17" s="244"/>
      <c r="I17" s="244"/>
      <c r="J17" s="245"/>
      <c r="K17" s="85"/>
      <c r="L17" s="255" t="s">
        <v>129</v>
      </c>
      <c r="M17" s="256"/>
      <c r="N17" s="256"/>
      <c r="O17" s="256"/>
      <c r="P17" s="256"/>
      <c r="Q17" s="256"/>
      <c r="R17" s="256"/>
      <c r="S17" s="256"/>
      <c r="T17" s="257"/>
    </row>
    <row r="18" spans="1:30" ht="42.75" x14ac:dyDescent="0.2">
      <c r="A18" s="86" t="s">
        <v>74</v>
      </c>
      <c r="B18" s="254"/>
      <c r="C18" s="254"/>
      <c r="D18" s="78"/>
      <c r="E18" s="87"/>
      <c r="F18" s="88" t="s">
        <v>66</v>
      </c>
      <c r="G18" s="89" t="s">
        <v>70</v>
      </c>
      <c r="H18" s="89" t="s">
        <v>71</v>
      </c>
      <c r="I18" s="89" t="s">
        <v>72</v>
      </c>
      <c r="J18" s="90" t="s">
        <v>73</v>
      </c>
      <c r="K18" s="91"/>
      <c r="L18" s="150" t="s">
        <v>52</v>
      </c>
      <c r="M18" s="150" t="s">
        <v>112</v>
      </c>
      <c r="N18" s="151" t="s">
        <v>145</v>
      </c>
      <c r="O18" s="150" t="s">
        <v>13</v>
      </c>
      <c r="P18" s="149" t="s">
        <v>113</v>
      </c>
      <c r="Q18" s="150" t="s">
        <v>7</v>
      </c>
      <c r="R18" s="149" t="s">
        <v>124</v>
      </c>
      <c r="S18" s="150" t="s">
        <v>14</v>
      </c>
      <c r="T18" s="149" t="s">
        <v>125</v>
      </c>
      <c r="U18" s="92"/>
      <c r="V18" s="93"/>
    </row>
    <row r="19" spans="1:30" ht="33" customHeight="1" x14ac:dyDescent="0.2">
      <c r="A19" s="94" t="s">
        <v>79</v>
      </c>
      <c r="B19" s="254"/>
      <c r="C19" s="254"/>
      <c r="D19" s="78"/>
      <c r="E19" s="87"/>
      <c r="F19" s="88" t="s">
        <v>58</v>
      </c>
      <c r="G19" s="89" t="s">
        <v>75</v>
      </c>
      <c r="H19" s="89" t="s">
        <v>76</v>
      </c>
      <c r="I19" s="89" t="s">
        <v>77</v>
      </c>
      <c r="J19" s="90" t="s">
        <v>78</v>
      </c>
      <c r="K19" s="91"/>
      <c r="L19" s="95">
        <v>5</v>
      </c>
      <c r="M19" s="96" t="s">
        <v>11</v>
      </c>
      <c r="N19" s="97">
        <f>(80%+100%)/2</f>
        <v>0.9</v>
      </c>
      <c r="O19" s="152">
        <f>S20</f>
        <v>2262598.0150000001</v>
      </c>
      <c r="P19" s="98">
        <v>0.05</v>
      </c>
      <c r="Q19" s="152">
        <f t="shared" ref="Q19:Q22" si="0">(O19+S19)/2</f>
        <v>3393897.0225</v>
      </c>
      <c r="R19" s="98">
        <v>7.4999999999999997E-2</v>
      </c>
      <c r="S19" s="152">
        <f>L25*10%</f>
        <v>4525196.03</v>
      </c>
      <c r="T19" s="98">
        <v>0.1</v>
      </c>
      <c r="U19" s="92"/>
      <c r="V19" s="93"/>
    </row>
    <row r="20" spans="1:30" ht="33" customHeight="1" x14ac:dyDescent="0.2">
      <c r="A20" s="99"/>
      <c r="B20" s="100"/>
      <c r="C20" s="101"/>
      <c r="D20" s="78"/>
      <c r="E20" s="87"/>
      <c r="F20" s="102" t="s">
        <v>80</v>
      </c>
      <c r="G20" s="103" t="s">
        <v>81</v>
      </c>
      <c r="H20" s="103" t="s">
        <v>82</v>
      </c>
      <c r="I20" s="103" t="s">
        <v>83</v>
      </c>
      <c r="J20" s="104" t="s">
        <v>84</v>
      </c>
      <c r="K20" s="91"/>
      <c r="L20" s="95">
        <v>4</v>
      </c>
      <c r="M20" s="96" t="s">
        <v>8</v>
      </c>
      <c r="N20" s="97">
        <f>(51%+80%)/2</f>
        <v>0.65500000000000003</v>
      </c>
      <c r="O20" s="152">
        <f>S21</f>
        <v>1357558.8089999999</v>
      </c>
      <c r="P20" s="98">
        <v>0.03</v>
      </c>
      <c r="Q20" s="152">
        <f t="shared" si="0"/>
        <v>1810078.412</v>
      </c>
      <c r="R20" s="98">
        <v>0.04</v>
      </c>
      <c r="S20" s="152">
        <f>L25*5%</f>
        <v>2262598.0150000001</v>
      </c>
      <c r="T20" s="98">
        <v>0.05</v>
      </c>
    </row>
    <row r="21" spans="1:30" ht="33" customHeight="1" x14ac:dyDescent="0.2">
      <c r="A21" s="105"/>
      <c r="B21" s="106"/>
      <c r="C21" s="106"/>
      <c r="D21" s="106"/>
      <c r="E21" s="107"/>
      <c r="F21" s="108" t="s">
        <v>99</v>
      </c>
      <c r="G21" s="109" t="s">
        <v>100</v>
      </c>
      <c r="H21" s="109" t="s">
        <v>101</v>
      </c>
      <c r="I21" s="109" t="s">
        <v>102</v>
      </c>
      <c r="J21" s="110" t="s">
        <v>103</v>
      </c>
      <c r="K21" s="111"/>
      <c r="L21" s="95">
        <v>3</v>
      </c>
      <c r="M21" s="112" t="s">
        <v>0</v>
      </c>
      <c r="N21" s="97">
        <f>(21%+50%)/2</f>
        <v>0.35499999999999998</v>
      </c>
      <c r="O21" s="152">
        <f>S22</f>
        <v>452519.603</v>
      </c>
      <c r="P21" s="98">
        <v>0.01</v>
      </c>
      <c r="Q21" s="152">
        <f t="shared" si="0"/>
        <v>905039.20600000001</v>
      </c>
      <c r="R21" s="98">
        <v>0.02</v>
      </c>
      <c r="S21" s="152">
        <f>L25*3%</f>
        <v>1357558.8089999999</v>
      </c>
      <c r="T21" s="98">
        <v>0.03</v>
      </c>
      <c r="U21" s="113"/>
      <c r="V21" s="93"/>
      <c r="W21" s="93"/>
      <c r="X21" s="93"/>
    </row>
    <row r="22" spans="1:30" ht="33" customHeight="1" x14ac:dyDescent="0.2">
      <c r="A22" s="246" t="s">
        <v>98</v>
      </c>
      <c r="B22" s="114" t="s">
        <v>85</v>
      </c>
      <c r="C22" s="114" t="s">
        <v>86</v>
      </c>
      <c r="D22" s="114" t="s">
        <v>87</v>
      </c>
      <c r="E22" s="115" t="s">
        <v>103</v>
      </c>
      <c r="F22" s="116">
        <v>5</v>
      </c>
      <c r="G22" s="116">
        <v>10</v>
      </c>
      <c r="H22" s="117">
        <v>15</v>
      </c>
      <c r="I22" s="117">
        <v>20</v>
      </c>
      <c r="J22" s="118">
        <v>25</v>
      </c>
      <c r="K22" s="119"/>
      <c r="L22" s="95">
        <v>2</v>
      </c>
      <c r="M22" s="112" t="s">
        <v>9</v>
      </c>
      <c r="N22" s="97">
        <f>(6%+20%)/2</f>
        <v>0.13</v>
      </c>
      <c r="O22" s="152">
        <f>S23</f>
        <v>226259.8015</v>
      </c>
      <c r="P22" s="98">
        <v>5.0000000000000001E-3</v>
      </c>
      <c r="Q22" s="152">
        <f t="shared" si="0"/>
        <v>339389.70224999997</v>
      </c>
      <c r="R22" s="98">
        <v>7.4999999999999997E-3</v>
      </c>
      <c r="S22" s="152">
        <f>L25*1%</f>
        <v>452519.603</v>
      </c>
      <c r="T22" s="98">
        <v>0.01</v>
      </c>
      <c r="U22" s="120"/>
      <c r="V22" s="121"/>
      <c r="W22" s="93"/>
      <c r="X22" s="93"/>
    </row>
    <row r="23" spans="1:30" ht="33" customHeight="1" x14ac:dyDescent="0.2">
      <c r="A23" s="247"/>
      <c r="B23" s="89" t="s">
        <v>88</v>
      </c>
      <c r="C23" s="89" t="s">
        <v>89</v>
      </c>
      <c r="D23" s="89" t="s">
        <v>61</v>
      </c>
      <c r="E23" s="122" t="s">
        <v>102</v>
      </c>
      <c r="F23" s="123">
        <v>4</v>
      </c>
      <c r="G23" s="116">
        <v>8</v>
      </c>
      <c r="H23" s="116">
        <v>12</v>
      </c>
      <c r="I23" s="117">
        <v>16</v>
      </c>
      <c r="J23" s="118">
        <v>20</v>
      </c>
      <c r="K23" s="119"/>
      <c r="L23" s="95">
        <v>1</v>
      </c>
      <c r="M23" s="124" t="s">
        <v>10</v>
      </c>
      <c r="N23" s="97">
        <f>(0%+5%)/2</f>
        <v>2.5000000000000001E-2</v>
      </c>
      <c r="O23" s="152">
        <f>L25*0.1%</f>
        <v>45251.960299999999</v>
      </c>
      <c r="P23" s="98">
        <v>1E-3</v>
      </c>
      <c r="Q23" s="152">
        <f>(O23+S23)/2</f>
        <v>135755.88089999999</v>
      </c>
      <c r="R23" s="98">
        <v>3.0000000000000001E-3</v>
      </c>
      <c r="S23" s="152">
        <f>L25*0.5%</f>
        <v>226259.8015</v>
      </c>
      <c r="T23" s="98">
        <v>5.0000000000000001E-3</v>
      </c>
      <c r="U23" s="125"/>
      <c r="V23" s="93"/>
      <c r="W23" s="93"/>
      <c r="X23" s="93"/>
    </row>
    <row r="24" spans="1:30" ht="33" customHeight="1" x14ac:dyDescent="0.2">
      <c r="A24" s="247"/>
      <c r="B24" s="89" t="s">
        <v>90</v>
      </c>
      <c r="C24" s="89" t="s">
        <v>91</v>
      </c>
      <c r="D24" s="89" t="s">
        <v>60</v>
      </c>
      <c r="E24" s="122" t="s">
        <v>101</v>
      </c>
      <c r="F24" s="123">
        <v>3</v>
      </c>
      <c r="G24" s="116">
        <v>6</v>
      </c>
      <c r="H24" s="116">
        <v>9</v>
      </c>
      <c r="I24" s="116">
        <v>12</v>
      </c>
      <c r="J24" s="118">
        <v>15</v>
      </c>
      <c r="K24" s="119"/>
      <c r="V24" s="93"/>
      <c r="W24" s="93"/>
      <c r="X24" s="93"/>
    </row>
    <row r="25" spans="1:30" ht="33" customHeight="1" x14ac:dyDescent="0.2">
      <c r="A25" s="247"/>
      <c r="B25" s="89" t="s">
        <v>92</v>
      </c>
      <c r="C25" s="89" t="s">
        <v>93</v>
      </c>
      <c r="D25" s="89" t="s">
        <v>59</v>
      </c>
      <c r="E25" s="122" t="s">
        <v>100</v>
      </c>
      <c r="F25" s="123">
        <v>2</v>
      </c>
      <c r="G25" s="123">
        <v>4</v>
      </c>
      <c r="H25" s="116">
        <v>6</v>
      </c>
      <c r="I25" s="116">
        <v>8</v>
      </c>
      <c r="J25" s="126">
        <v>10</v>
      </c>
      <c r="K25" s="119"/>
      <c r="L25" s="153">
        <f>'Risk Register (RR)'!D10</f>
        <v>45251960.299999997</v>
      </c>
      <c r="M25" s="154" t="s">
        <v>147</v>
      </c>
      <c r="N25" s="154"/>
      <c r="O25" s="154"/>
      <c r="P25" s="154"/>
      <c r="Q25" s="154"/>
      <c r="R25" s="60"/>
      <c r="U25" s="127"/>
      <c r="V25" s="93"/>
      <c r="W25" s="93"/>
      <c r="X25" s="93"/>
    </row>
    <row r="26" spans="1:30" ht="33" customHeight="1" x14ac:dyDescent="0.2">
      <c r="A26" s="247"/>
      <c r="B26" s="89" t="s">
        <v>94</v>
      </c>
      <c r="C26" s="89" t="s">
        <v>95</v>
      </c>
      <c r="D26" s="89" t="s">
        <v>58</v>
      </c>
      <c r="E26" s="122" t="s">
        <v>99</v>
      </c>
      <c r="F26" s="128">
        <v>1</v>
      </c>
      <c r="G26" s="128">
        <v>2</v>
      </c>
      <c r="H26" s="128">
        <v>3</v>
      </c>
      <c r="I26" s="128">
        <v>4</v>
      </c>
      <c r="J26" s="129">
        <v>5</v>
      </c>
      <c r="K26" s="119"/>
      <c r="U26" s="130"/>
      <c r="V26" s="93"/>
      <c r="W26" s="93"/>
      <c r="X26" s="93"/>
    </row>
    <row r="27" spans="1:30" ht="33" customHeight="1" x14ac:dyDescent="0.2">
      <c r="A27" s="248"/>
      <c r="B27" s="131" t="s">
        <v>146</v>
      </c>
      <c r="C27" s="132" t="s">
        <v>20</v>
      </c>
      <c r="D27" s="132" t="s">
        <v>96</v>
      </c>
      <c r="E27" s="133" t="s">
        <v>52</v>
      </c>
      <c r="F27" s="249" t="s">
        <v>97</v>
      </c>
      <c r="G27" s="250"/>
      <c r="H27" s="250"/>
      <c r="I27" s="250"/>
      <c r="J27" s="251"/>
      <c r="K27" s="134"/>
      <c r="L27" s="135"/>
      <c r="M27" s="74"/>
      <c r="N27" s="74"/>
      <c r="O27" s="74"/>
      <c r="P27" s="74"/>
      <c r="Q27" s="74"/>
      <c r="R27" s="74"/>
      <c r="S27" s="74"/>
      <c r="T27" s="74"/>
      <c r="U27" s="136"/>
      <c r="V27" s="93"/>
      <c r="W27" s="93"/>
      <c r="X27" s="93"/>
    </row>
    <row r="28" spans="1:30" ht="33" customHeight="1" x14ac:dyDescent="0.2">
      <c r="A28" s="137"/>
      <c r="B28" s="138"/>
      <c r="C28" s="138"/>
      <c r="D28" s="138"/>
      <c r="E28" s="91"/>
      <c r="F28" s="139"/>
      <c r="G28" s="140"/>
      <c r="H28" s="140"/>
      <c r="I28" s="140"/>
      <c r="J28" s="140"/>
      <c r="K28" s="134"/>
      <c r="U28" s="136"/>
      <c r="V28" s="93"/>
      <c r="W28" s="93"/>
      <c r="X28" s="93"/>
    </row>
    <row r="29" spans="1:30" ht="33" customHeight="1" x14ac:dyDescent="0.2">
      <c r="A29" s="77"/>
      <c r="B29" s="77"/>
      <c r="C29" s="77"/>
      <c r="D29" s="77"/>
      <c r="E29" s="77"/>
      <c r="F29" s="75"/>
      <c r="G29" s="77"/>
      <c r="H29" s="77"/>
      <c r="I29" s="77"/>
      <c r="J29" s="77"/>
      <c r="K29" s="78"/>
      <c r="U29" s="113"/>
      <c r="V29" s="93"/>
      <c r="W29" s="93"/>
      <c r="X29" s="93"/>
    </row>
    <row r="30" spans="1:30" ht="33" customHeight="1" x14ac:dyDescent="0.2">
      <c r="A30" s="148" t="s">
        <v>109</v>
      </c>
      <c r="B30" s="93"/>
      <c r="C30" s="93"/>
      <c r="D30" s="93"/>
      <c r="E30" s="93"/>
      <c r="F30" s="75"/>
      <c r="G30" s="93"/>
      <c r="H30" s="93"/>
      <c r="I30" s="93"/>
      <c r="J30" s="93"/>
      <c r="K30" s="78"/>
      <c r="U30" s="136"/>
      <c r="V30" s="93"/>
      <c r="W30" s="93"/>
      <c r="X30" s="93"/>
    </row>
    <row r="31" spans="1:30" ht="33" customHeight="1" x14ac:dyDescent="0.2">
      <c r="A31" s="141" t="s">
        <v>114</v>
      </c>
      <c r="B31" s="258" t="s">
        <v>148</v>
      </c>
      <c r="C31" s="259"/>
      <c r="D31" s="259"/>
      <c r="E31" s="259"/>
      <c r="F31" s="259"/>
      <c r="G31" s="259"/>
      <c r="H31" s="259"/>
      <c r="I31" s="259"/>
      <c r="J31" s="259"/>
      <c r="K31" s="142"/>
      <c r="U31" s="143"/>
      <c r="V31" s="121"/>
      <c r="W31" s="121"/>
      <c r="X31" s="121"/>
      <c r="Y31" s="144"/>
      <c r="Z31" s="144"/>
      <c r="AA31" s="144"/>
      <c r="AB31" s="144"/>
      <c r="AC31" s="144"/>
      <c r="AD31" s="144"/>
    </row>
    <row r="32" spans="1:30" ht="33" customHeight="1" x14ac:dyDescent="0.2">
      <c r="A32" s="141" t="s">
        <v>115</v>
      </c>
      <c r="B32" s="258" t="s">
        <v>149</v>
      </c>
      <c r="C32" s="259"/>
      <c r="D32" s="259"/>
      <c r="E32" s="259"/>
      <c r="F32" s="259"/>
      <c r="G32" s="259"/>
      <c r="H32" s="259"/>
      <c r="I32" s="259"/>
      <c r="J32" s="259"/>
      <c r="K32" s="78"/>
      <c r="V32" s="93"/>
      <c r="W32" s="145"/>
      <c r="X32" s="93"/>
    </row>
    <row r="33" spans="1:22" ht="33" customHeight="1" x14ac:dyDescent="0.2">
      <c r="A33" s="141" t="s">
        <v>116</v>
      </c>
      <c r="B33" s="258" t="s">
        <v>150</v>
      </c>
      <c r="C33" s="259"/>
      <c r="D33" s="259"/>
      <c r="E33" s="259"/>
      <c r="F33" s="259"/>
      <c r="G33" s="259"/>
      <c r="H33" s="259"/>
      <c r="I33" s="259"/>
      <c r="J33" s="259"/>
      <c r="K33" s="93"/>
      <c r="V33" s="93"/>
    </row>
    <row r="34" spans="1:22" ht="33" customHeight="1" x14ac:dyDescent="0.2">
      <c r="A34" s="141" t="s">
        <v>117</v>
      </c>
      <c r="B34" s="258" t="s">
        <v>151</v>
      </c>
      <c r="C34" s="259"/>
      <c r="D34" s="259"/>
      <c r="E34" s="259"/>
      <c r="F34" s="259"/>
      <c r="G34" s="259"/>
      <c r="H34" s="259"/>
      <c r="I34" s="259"/>
      <c r="J34" s="259"/>
      <c r="K34" s="93"/>
      <c r="U34" s="130"/>
      <c r="V34" s="93"/>
    </row>
    <row r="35" spans="1:22" ht="33" customHeight="1" x14ac:dyDescent="0.2">
      <c r="A35" s="146" t="s">
        <v>118</v>
      </c>
      <c r="B35" s="258" t="s">
        <v>152</v>
      </c>
      <c r="C35" s="259"/>
      <c r="D35" s="259"/>
      <c r="E35" s="259"/>
      <c r="F35" s="259"/>
      <c r="G35" s="259"/>
      <c r="H35" s="259"/>
      <c r="I35" s="259"/>
      <c r="J35" s="259"/>
      <c r="K35" s="93"/>
      <c r="L35" s="147"/>
      <c r="M35" s="74"/>
      <c r="N35" s="74"/>
      <c r="O35" s="74"/>
      <c r="P35" s="74"/>
      <c r="Q35" s="74"/>
      <c r="R35" s="74"/>
      <c r="S35" s="74"/>
      <c r="T35" s="74"/>
    </row>
    <row r="36" spans="1:22" ht="33" customHeight="1" x14ac:dyDescent="0.2">
      <c r="A36" s="146" t="s">
        <v>119</v>
      </c>
      <c r="B36" s="258" t="s">
        <v>153</v>
      </c>
      <c r="C36" s="259"/>
      <c r="D36" s="259"/>
      <c r="E36" s="259"/>
      <c r="F36" s="259"/>
      <c r="G36" s="259"/>
      <c r="H36" s="259"/>
      <c r="I36" s="259"/>
      <c r="J36" s="259"/>
      <c r="K36" s="93"/>
    </row>
    <row r="37" spans="1:22" ht="33" customHeight="1" x14ac:dyDescent="0.2">
      <c r="B37" s="258" t="s">
        <v>154</v>
      </c>
      <c r="C37" s="259"/>
      <c r="D37" s="259"/>
      <c r="E37" s="259"/>
      <c r="F37" s="259"/>
      <c r="G37" s="259"/>
      <c r="H37" s="259"/>
      <c r="I37" s="259"/>
      <c r="J37" s="259"/>
    </row>
    <row r="38" spans="1:22" ht="33" customHeight="1" x14ac:dyDescent="0.2">
      <c r="B38" s="258" t="s">
        <v>155</v>
      </c>
      <c r="C38" s="259"/>
      <c r="D38" s="259"/>
      <c r="E38" s="259"/>
      <c r="F38" s="259"/>
      <c r="G38" s="259"/>
      <c r="H38" s="259"/>
      <c r="I38" s="259"/>
      <c r="J38" s="259"/>
    </row>
    <row r="39" spans="1:22" ht="33" customHeight="1" x14ac:dyDescent="0.2">
      <c r="A39" s="146" t="s">
        <v>120</v>
      </c>
      <c r="B39" s="258" t="s">
        <v>156</v>
      </c>
      <c r="C39" s="259"/>
      <c r="D39" s="259"/>
      <c r="E39" s="259"/>
      <c r="F39" s="259"/>
      <c r="G39" s="259"/>
      <c r="H39" s="259"/>
      <c r="I39" s="259"/>
      <c r="J39" s="259"/>
    </row>
    <row r="40" spans="1:22" ht="33" customHeight="1" x14ac:dyDescent="0.2">
      <c r="A40" s="146" t="s">
        <v>121</v>
      </c>
      <c r="B40" s="258" t="s">
        <v>157</v>
      </c>
      <c r="C40" s="259"/>
      <c r="D40" s="259"/>
      <c r="E40" s="259"/>
      <c r="F40" s="259"/>
      <c r="G40" s="259"/>
      <c r="H40" s="259"/>
      <c r="I40" s="259"/>
      <c r="J40" s="259"/>
    </row>
    <row r="41" spans="1:22" ht="33" customHeight="1" x14ac:dyDescent="0.2">
      <c r="A41" s="146" t="s">
        <v>122</v>
      </c>
      <c r="B41" s="258" t="s">
        <v>158</v>
      </c>
      <c r="C41" s="259"/>
      <c r="D41" s="259"/>
      <c r="E41" s="259"/>
      <c r="F41" s="259"/>
      <c r="G41" s="259"/>
      <c r="H41" s="259"/>
      <c r="I41" s="259"/>
      <c r="J41" s="259"/>
    </row>
    <row r="42" spans="1:22" ht="33" customHeight="1" x14ac:dyDescent="0.2">
      <c r="A42" s="146" t="s">
        <v>123</v>
      </c>
      <c r="B42" s="258" t="s">
        <v>159</v>
      </c>
      <c r="C42" s="259"/>
      <c r="D42" s="259"/>
      <c r="E42" s="259"/>
      <c r="F42" s="259"/>
      <c r="G42" s="259"/>
      <c r="H42" s="259"/>
      <c r="I42" s="259"/>
      <c r="J42" s="259"/>
    </row>
    <row r="43" spans="1:22" ht="33" customHeight="1" x14ac:dyDescent="0.2"/>
    <row r="44" spans="1:22" ht="33" customHeight="1" x14ac:dyDescent="0.2"/>
    <row r="45" spans="1:22" ht="33" customHeight="1" x14ac:dyDescent="0.2"/>
    <row r="46" spans="1:22" ht="33" customHeight="1" x14ac:dyDescent="0.2"/>
    <row r="47" spans="1:22" ht="33" customHeight="1" x14ac:dyDescent="0.2"/>
    <row r="48" spans="1:22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</sheetData>
  <customSheetViews>
    <customSheetView guid="{41399769-9A28-4D83-9C17-C32305447636}" topLeftCell="E32">
      <selection activeCell="L66" sqref="L66"/>
      <pageMargins left="0.7" right="0.7" top="0.75" bottom="0.75" header="0.3" footer="0.3"/>
      <pageSetup paperSize="9" orientation="portrait" r:id="rId1"/>
    </customSheetView>
    <customSheetView guid="{C7AA0B93-8536-4A0F-918B-E1150DFF4452}" scale="70" topLeftCell="A55">
      <selection activeCell="S26" sqref="S26"/>
      <pageMargins left="0.7" right="0.7" top="0.75" bottom="0.75" header="0.3" footer="0.3"/>
      <pageSetup paperSize="9" orientation="portrait" r:id="rId2"/>
    </customSheetView>
  </customSheetViews>
  <mergeCells count="17">
    <mergeCell ref="B41:J41"/>
    <mergeCell ref="B42:J42"/>
    <mergeCell ref="B40:J4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F17:J17"/>
    <mergeCell ref="A22:A27"/>
    <mergeCell ref="F27:J27"/>
    <mergeCell ref="B17:C19"/>
    <mergeCell ref="L17:T17"/>
  </mergeCells>
  <pageMargins left="0.70866141732283472" right="0.70866141732283472" top="0.74803149606299213" bottom="0.74803149606299213" header="0.31496062992125984" footer="0.31496062992125984"/>
  <pageSetup paperSize="9" scale="4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CC00"/>
    <pageSetUpPr fitToPage="1"/>
  </sheetPr>
  <dimension ref="A1:VK95"/>
  <sheetViews>
    <sheetView tabSelected="1" zoomScale="85" zoomScaleNormal="85" zoomScaleSheetLayoutView="30" zoomScalePageLayoutView="30" workbookViewId="0">
      <selection sqref="A1:XFD1048576"/>
    </sheetView>
  </sheetViews>
  <sheetFormatPr defaultColWidth="9.28515625" defaultRowHeight="14.25" x14ac:dyDescent="0.2"/>
  <cols>
    <col min="1" max="1" width="15.7109375" style="2" customWidth="1"/>
    <col min="2" max="2" width="15.7109375" style="1" customWidth="1"/>
    <col min="3" max="3" width="18" style="1" customWidth="1"/>
    <col min="4" max="4" width="15.7109375" style="1" customWidth="1"/>
    <col min="5" max="5" width="17.28515625" style="2" customWidth="1"/>
    <col min="6" max="6" width="21.85546875" style="3" customWidth="1"/>
    <col min="7" max="7" width="19.140625" style="3" customWidth="1"/>
    <col min="8" max="8" width="60.7109375" style="2" customWidth="1"/>
    <col min="9" max="9" width="60.42578125" style="6" customWidth="1"/>
    <col min="10" max="10" width="12.7109375" style="4" customWidth="1"/>
    <col min="11" max="12" width="12.7109375" style="5" customWidth="1"/>
    <col min="13" max="13" width="12.7109375" style="4" customWidth="1"/>
    <col min="14" max="14" width="12.7109375" style="5" customWidth="1"/>
    <col min="15" max="17" width="20.7109375" style="158" customWidth="1"/>
    <col min="18" max="18" width="12.7109375" style="159" customWidth="1"/>
    <col min="19" max="20" width="20.7109375" style="158" customWidth="1"/>
    <col min="21" max="21" width="22.5703125" style="158" customWidth="1"/>
    <col min="22" max="22" width="15.7109375" style="3" customWidth="1"/>
    <col min="23" max="23" width="15.7109375" style="6" customWidth="1"/>
    <col min="24" max="24" width="44.7109375" style="2" customWidth="1"/>
    <col min="25" max="25" width="9.28515625" style="7" customWidth="1"/>
    <col min="26" max="26" width="9.28515625" style="198" customWidth="1"/>
    <col min="27" max="28" width="15" style="7" customWidth="1"/>
    <col min="29" max="583" width="9.28515625" style="7"/>
    <col min="584" max="16384" width="9.28515625" style="2"/>
  </cols>
  <sheetData>
    <row r="1" spans="1:583" ht="20.100000000000001" customHeight="1" thickBot="1" x14ac:dyDescent="0.25">
      <c r="A1" s="9"/>
      <c r="B1" s="8"/>
    </row>
    <row r="2" spans="1:583" ht="20.100000000000001" customHeight="1" thickBot="1" x14ac:dyDescent="0.3">
      <c r="A2" s="45" t="s">
        <v>133</v>
      </c>
      <c r="B2" s="8"/>
      <c r="H2" s="167" t="s">
        <v>168</v>
      </c>
      <c r="I2" s="168"/>
      <c r="J2" s="168"/>
      <c r="K2" s="168"/>
      <c r="L2" s="168"/>
      <c r="M2" s="168"/>
      <c r="N2" s="169"/>
      <c r="O2" s="170"/>
      <c r="P2" s="170"/>
      <c r="Q2" s="170"/>
      <c r="R2" s="171"/>
      <c r="S2" s="170"/>
    </row>
    <row r="3" spans="1:583" ht="20.100000000000001" customHeight="1" thickBot="1" x14ac:dyDescent="0.25">
      <c r="A3" s="9"/>
      <c r="B3" s="8"/>
      <c r="H3" s="173" t="s">
        <v>167</v>
      </c>
      <c r="I3" s="172"/>
      <c r="J3" s="172"/>
      <c r="K3" s="260"/>
      <c r="L3" s="261"/>
      <c r="M3" s="261"/>
      <c r="N3" s="261"/>
      <c r="O3" s="261"/>
      <c r="P3" s="261"/>
      <c r="Q3" s="174"/>
      <c r="R3" s="175"/>
      <c r="S3" s="174"/>
    </row>
    <row r="4" spans="1:583" ht="20.100000000000001" customHeight="1" x14ac:dyDescent="0.2">
      <c r="A4" s="275" t="s">
        <v>130</v>
      </c>
      <c r="B4" s="276"/>
      <c r="C4" s="276"/>
      <c r="D4" s="283" t="s">
        <v>289</v>
      </c>
      <c r="E4" s="283"/>
      <c r="F4" s="284"/>
      <c r="H4" s="262" t="s">
        <v>170</v>
      </c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</row>
    <row r="5" spans="1:583" ht="9" customHeight="1" x14ac:dyDescent="0.2">
      <c r="A5" s="46"/>
      <c r="B5" s="8"/>
      <c r="C5" s="47"/>
      <c r="D5" s="47"/>
      <c r="E5" s="47"/>
      <c r="F5" s="48"/>
      <c r="H5" s="176"/>
      <c r="I5" s="177"/>
      <c r="J5" s="178"/>
      <c r="K5" s="179"/>
      <c r="L5" s="179"/>
      <c r="M5" s="178"/>
      <c r="N5" s="179"/>
      <c r="O5" s="174"/>
      <c r="P5" s="174"/>
      <c r="Q5" s="174"/>
      <c r="R5" s="175"/>
      <c r="S5" s="174"/>
    </row>
    <row r="6" spans="1:583" ht="20.100000000000001" customHeight="1" x14ac:dyDescent="0.2">
      <c r="A6" s="277" t="s">
        <v>164</v>
      </c>
      <c r="B6" s="278"/>
      <c r="C6" s="278"/>
      <c r="D6" s="285" t="s">
        <v>169</v>
      </c>
      <c r="E6" s="285"/>
      <c r="F6" s="286"/>
      <c r="H6" s="180" t="s">
        <v>171</v>
      </c>
      <c r="I6" s="177"/>
      <c r="J6" s="178"/>
      <c r="K6" s="179"/>
      <c r="L6" s="179"/>
      <c r="M6" s="178"/>
      <c r="N6" s="179"/>
      <c r="O6" s="174"/>
      <c r="P6" s="174"/>
      <c r="Q6" s="174"/>
      <c r="R6" s="175"/>
      <c r="S6" s="174"/>
      <c r="Z6" s="199"/>
    </row>
    <row r="7" spans="1:583" ht="9" customHeight="1" x14ac:dyDescent="0.2">
      <c r="A7" s="46"/>
      <c r="B7" s="8"/>
      <c r="C7" s="47"/>
      <c r="D7" s="47"/>
      <c r="E7" s="47"/>
      <c r="F7" s="48"/>
      <c r="H7" s="176"/>
      <c r="I7" s="177"/>
      <c r="J7" s="178"/>
      <c r="K7" s="179"/>
      <c r="L7" s="179"/>
      <c r="M7" s="178"/>
      <c r="N7" s="179"/>
      <c r="O7" s="174"/>
      <c r="P7" s="174"/>
      <c r="Q7" s="174"/>
      <c r="R7" s="175"/>
      <c r="S7" s="174"/>
    </row>
    <row r="8" spans="1:583" ht="20.100000000000001" customHeight="1" x14ac:dyDescent="0.2">
      <c r="A8" s="277" t="s">
        <v>131</v>
      </c>
      <c r="B8" s="278"/>
      <c r="C8" s="278"/>
      <c r="D8" s="285" t="s">
        <v>181</v>
      </c>
      <c r="E8" s="285"/>
      <c r="F8" s="286"/>
      <c r="H8" s="176" t="s">
        <v>172</v>
      </c>
      <c r="I8" s="177"/>
      <c r="J8" s="178"/>
      <c r="K8" s="179"/>
      <c r="L8" s="179"/>
      <c r="M8" s="178"/>
      <c r="N8" s="179"/>
      <c r="O8" s="174"/>
      <c r="P8" s="174"/>
      <c r="Q8" s="174"/>
      <c r="R8" s="175"/>
      <c r="S8" s="174"/>
      <c r="Z8" s="199" t="s">
        <v>165</v>
      </c>
    </row>
    <row r="9" spans="1:583" ht="9" customHeight="1" x14ac:dyDescent="0.2">
      <c r="A9" s="46"/>
      <c r="B9" s="8"/>
      <c r="C9" s="47"/>
      <c r="D9" s="47"/>
      <c r="E9" s="47"/>
      <c r="F9" s="48"/>
      <c r="H9" s="176"/>
      <c r="I9" s="177"/>
      <c r="J9" s="178"/>
      <c r="K9" s="179"/>
      <c r="L9" s="179"/>
      <c r="M9" s="178"/>
      <c r="N9" s="179"/>
      <c r="O9" s="174"/>
      <c r="P9" s="174"/>
      <c r="Q9" s="174"/>
      <c r="R9" s="175"/>
      <c r="S9" s="174"/>
      <c r="Z9" s="199" t="s">
        <v>180</v>
      </c>
    </row>
    <row r="10" spans="1:583" ht="55.15" customHeight="1" x14ac:dyDescent="0.2">
      <c r="A10" s="279" t="s">
        <v>160</v>
      </c>
      <c r="B10" s="280"/>
      <c r="C10" s="280"/>
      <c r="D10" s="287">
        <v>45251960.299999997</v>
      </c>
      <c r="E10" s="287"/>
      <c r="F10" s="288"/>
      <c r="H10" s="264" t="s">
        <v>179</v>
      </c>
      <c r="I10" s="265"/>
      <c r="J10" s="178"/>
      <c r="K10" s="179"/>
      <c r="L10" s="179"/>
      <c r="M10" s="178"/>
      <c r="N10" s="179"/>
      <c r="O10" s="174"/>
      <c r="P10" s="174"/>
      <c r="Q10" s="174"/>
      <c r="R10" s="175"/>
      <c r="S10" s="174"/>
      <c r="Z10" s="199" t="s">
        <v>181</v>
      </c>
    </row>
    <row r="11" spans="1:583" ht="9" customHeight="1" thickBot="1" x14ac:dyDescent="0.25">
      <c r="A11" s="46"/>
      <c r="B11" s="8"/>
      <c r="C11" s="49"/>
      <c r="D11" s="49"/>
      <c r="E11" s="49"/>
      <c r="F11" s="50"/>
      <c r="H11" s="176"/>
      <c r="I11" s="177"/>
      <c r="J11" s="178"/>
      <c r="K11" s="179"/>
      <c r="L11" s="179"/>
      <c r="M11" s="178"/>
      <c r="N11" s="179"/>
      <c r="O11" s="174"/>
      <c r="P11" s="174"/>
      <c r="Q11" s="174"/>
      <c r="R11" s="175"/>
      <c r="S11" s="174"/>
    </row>
    <row r="12" spans="1:583" ht="20.100000000000001" customHeight="1" thickBot="1" x14ac:dyDescent="0.25">
      <c r="A12" s="281" t="s">
        <v>132</v>
      </c>
      <c r="B12" s="282"/>
      <c r="C12" s="282"/>
      <c r="D12" s="289">
        <v>44468</v>
      </c>
      <c r="E12" s="290"/>
      <c r="F12" s="291"/>
      <c r="H12" s="197"/>
      <c r="I12" s="177"/>
      <c r="J12" s="203" t="s">
        <v>183</v>
      </c>
      <c r="K12" s="207"/>
      <c r="L12" s="207"/>
      <c r="M12" s="208"/>
      <c r="N12" s="209"/>
      <c r="O12" s="210"/>
      <c r="P12" s="210"/>
      <c r="Q12" s="210"/>
      <c r="R12" s="211"/>
      <c r="S12" s="212" t="s">
        <v>184</v>
      </c>
      <c r="T12" s="213"/>
      <c r="U12" s="213"/>
      <c r="V12" s="214"/>
      <c r="W12" s="215"/>
    </row>
    <row r="13" spans="1:583" ht="20.100000000000001" customHeight="1" x14ac:dyDescent="0.2">
      <c r="A13" s="9"/>
      <c r="B13" s="8"/>
    </row>
    <row r="14" spans="1:583" s="11" customFormat="1" ht="30" customHeight="1" x14ac:dyDescent="0.2">
      <c r="A14" s="33" t="s">
        <v>43</v>
      </c>
      <c r="B14" s="36" t="s">
        <v>43</v>
      </c>
      <c r="C14" s="29" t="s">
        <v>45</v>
      </c>
      <c r="D14" s="29" t="s">
        <v>42</v>
      </c>
      <c r="E14" s="29" t="s">
        <v>22</v>
      </c>
      <c r="F14" s="29" t="s">
        <v>43</v>
      </c>
      <c r="G14" s="29" t="s">
        <v>47</v>
      </c>
      <c r="H14" s="36" t="s">
        <v>49</v>
      </c>
      <c r="I14" s="41" t="s">
        <v>51</v>
      </c>
      <c r="J14" s="272" t="s">
        <v>163</v>
      </c>
      <c r="K14" s="273"/>
      <c r="L14" s="273"/>
      <c r="M14" s="273"/>
      <c r="N14" s="273"/>
      <c r="O14" s="273"/>
      <c r="P14" s="273"/>
      <c r="Q14" s="273"/>
      <c r="R14" s="274"/>
      <c r="S14" s="266" t="s">
        <v>105</v>
      </c>
      <c r="T14" s="267"/>
      <c r="U14" s="268"/>
      <c r="V14" s="36" t="s">
        <v>32</v>
      </c>
      <c r="W14" s="36" t="s">
        <v>34</v>
      </c>
      <c r="X14" s="29" t="s">
        <v>106</v>
      </c>
      <c r="Y14" s="10"/>
      <c r="Z14" s="20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  <c r="KR14" s="10"/>
      <c r="KS14" s="10"/>
      <c r="KT14" s="10"/>
      <c r="KU14" s="10"/>
      <c r="KV14" s="10"/>
      <c r="KW14" s="10"/>
      <c r="KX14" s="10"/>
      <c r="KY14" s="10"/>
      <c r="KZ14" s="10"/>
      <c r="LA14" s="10"/>
      <c r="LB14" s="10"/>
      <c r="LC14" s="10"/>
      <c r="LD14" s="10"/>
      <c r="LE14" s="10"/>
      <c r="LF14" s="10"/>
      <c r="LG14" s="10"/>
      <c r="LH14" s="10"/>
      <c r="LI14" s="10"/>
      <c r="LJ14" s="10"/>
      <c r="LK14" s="10"/>
      <c r="LL14" s="10"/>
      <c r="LM14" s="10"/>
      <c r="LN14" s="10"/>
      <c r="LO14" s="10"/>
      <c r="LP14" s="10"/>
      <c r="LQ14" s="10"/>
      <c r="LR14" s="10"/>
      <c r="LS14" s="10"/>
      <c r="LT14" s="10"/>
      <c r="LU14" s="10"/>
      <c r="LV14" s="10"/>
      <c r="LW14" s="10"/>
      <c r="LX14" s="10"/>
      <c r="LY14" s="10"/>
      <c r="LZ14" s="10"/>
      <c r="MA14" s="10"/>
      <c r="MB14" s="10"/>
      <c r="MC14" s="10"/>
      <c r="MD14" s="10"/>
      <c r="ME14" s="10"/>
      <c r="MF14" s="10"/>
      <c r="MG14" s="10"/>
      <c r="MH14" s="10"/>
      <c r="MI14" s="10"/>
      <c r="MJ14" s="10"/>
      <c r="MK14" s="10"/>
      <c r="ML14" s="10"/>
      <c r="MM14" s="10"/>
      <c r="MN14" s="10"/>
      <c r="MO14" s="10"/>
      <c r="MP14" s="10"/>
      <c r="MQ14" s="10"/>
      <c r="MR14" s="10"/>
      <c r="MS14" s="10"/>
      <c r="MT14" s="10"/>
      <c r="MU14" s="10"/>
      <c r="MV14" s="10"/>
      <c r="MW14" s="10"/>
      <c r="MX14" s="10"/>
      <c r="MY14" s="10"/>
      <c r="MZ14" s="10"/>
      <c r="NA14" s="10"/>
      <c r="NB14" s="10"/>
      <c r="NC14" s="10"/>
      <c r="ND14" s="10"/>
      <c r="NE14" s="10"/>
      <c r="NF14" s="10"/>
      <c r="NG14" s="10"/>
      <c r="NH14" s="10"/>
      <c r="NI14" s="10"/>
      <c r="NJ14" s="10"/>
      <c r="NK14" s="10"/>
      <c r="NL14" s="10"/>
      <c r="NM14" s="10"/>
      <c r="NN14" s="10"/>
      <c r="NO14" s="10"/>
      <c r="NP14" s="10"/>
      <c r="NQ14" s="10"/>
      <c r="NR14" s="10"/>
      <c r="NS14" s="10"/>
      <c r="NT14" s="10"/>
      <c r="NU14" s="10"/>
      <c r="NV14" s="10"/>
      <c r="NW14" s="10"/>
      <c r="NX14" s="10"/>
      <c r="NY14" s="10"/>
      <c r="NZ14" s="10"/>
      <c r="OA14" s="10"/>
      <c r="OB14" s="10"/>
      <c r="OC14" s="10"/>
      <c r="OD14" s="10"/>
      <c r="OE14" s="10"/>
      <c r="OF14" s="10"/>
      <c r="OG14" s="10"/>
      <c r="OH14" s="10"/>
      <c r="OI14" s="10"/>
      <c r="OJ14" s="10"/>
      <c r="OK14" s="10"/>
      <c r="OL14" s="10"/>
      <c r="OM14" s="10"/>
      <c r="ON14" s="10"/>
      <c r="OO14" s="10"/>
      <c r="OP14" s="10"/>
      <c r="OQ14" s="10"/>
      <c r="OR14" s="10"/>
      <c r="OS14" s="10"/>
      <c r="OT14" s="10"/>
      <c r="OU14" s="10"/>
      <c r="OV14" s="10"/>
      <c r="OW14" s="10"/>
      <c r="OX14" s="10"/>
      <c r="OY14" s="10"/>
      <c r="OZ14" s="10"/>
      <c r="PA14" s="10"/>
      <c r="PB14" s="10"/>
      <c r="PC14" s="10"/>
      <c r="PD14" s="10"/>
      <c r="PE14" s="10"/>
      <c r="PF14" s="10"/>
      <c r="PG14" s="10"/>
      <c r="PH14" s="10"/>
      <c r="PI14" s="10"/>
      <c r="PJ14" s="10"/>
      <c r="PK14" s="10"/>
      <c r="PL14" s="10"/>
      <c r="PM14" s="10"/>
      <c r="PN14" s="10"/>
      <c r="PO14" s="10"/>
      <c r="PP14" s="10"/>
      <c r="PQ14" s="10"/>
      <c r="PR14" s="10"/>
      <c r="PS14" s="10"/>
      <c r="PT14" s="10"/>
      <c r="PU14" s="10"/>
      <c r="PV14" s="10"/>
      <c r="PW14" s="10"/>
      <c r="PX14" s="10"/>
      <c r="PY14" s="10"/>
      <c r="PZ14" s="10"/>
      <c r="QA14" s="10"/>
      <c r="QB14" s="10"/>
      <c r="QC14" s="10"/>
      <c r="QD14" s="10"/>
      <c r="QE14" s="10"/>
      <c r="QF14" s="10"/>
      <c r="QG14" s="10"/>
      <c r="QH14" s="10"/>
      <c r="QI14" s="10"/>
      <c r="QJ14" s="10"/>
      <c r="QK14" s="10"/>
      <c r="QL14" s="10"/>
      <c r="QM14" s="10"/>
      <c r="QN14" s="10"/>
      <c r="QO14" s="10"/>
      <c r="QP14" s="10"/>
      <c r="QQ14" s="10"/>
      <c r="QR14" s="10"/>
      <c r="QS14" s="10"/>
      <c r="QT14" s="10"/>
      <c r="QU14" s="10"/>
      <c r="QV14" s="10"/>
      <c r="QW14" s="10"/>
      <c r="QX14" s="10"/>
      <c r="QY14" s="10"/>
      <c r="QZ14" s="10"/>
      <c r="RA14" s="10"/>
      <c r="RB14" s="10"/>
      <c r="RC14" s="10"/>
      <c r="RD14" s="10"/>
      <c r="RE14" s="10"/>
      <c r="RF14" s="10"/>
      <c r="RG14" s="10"/>
      <c r="RH14" s="10"/>
      <c r="RI14" s="10"/>
      <c r="RJ14" s="10"/>
      <c r="RK14" s="10"/>
      <c r="RL14" s="10"/>
      <c r="RM14" s="10"/>
      <c r="RN14" s="10"/>
      <c r="RO14" s="10"/>
      <c r="RP14" s="10"/>
      <c r="RQ14" s="10"/>
      <c r="RR14" s="10"/>
      <c r="RS14" s="10"/>
      <c r="RT14" s="10"/>
      <c r="RU14" s="10"/>
      <c r="RV14" s="10"/>
      <c r="RW14" s="10"/>
      <c r="RX14" s="10"/>
      <c r="RY14" s="10"/>
      <c r="RZ14" s="10"/>
      <c r="SA14" s="10"/>
      <c r="SB14" s="10"/>
      <c r="SC14" s="10"/>
      <c r="SD14" s="10"/>
      <c r="SE14" s="10"/>
      <c r="SF14" s="10"/>
      <c r="SG14" s="10"/>
      <c r="SH14" s="10"/>
      <c r="SI14" s="10"/>
      <c r="SJ14" s="10"/>
      <c r="SK14" s="10"/>
      <c r="SL14" s="10"/>
      <c r="SM14" s="10"/>
      <c r="SN14" s="10"/>
      <c r="SO14" s="10"/>
      <c r="SP14" s="10"/>
      <c r="SQ14" s="10"/>
      <c r="SR14" s="10"/>
      <c r="SS14" s="10"/>
      <c r="ST14" s="10"/>
      <c r="SU14" s="10"/>
      <c r="SV14" s="10"/>
      <c r="SW14" s="10"/>
      <c r="SX14" s="10"/>
      <c r="SY14" s="10"/>
      <c r="SZ14" s="10"/>
      <c r="TA14" s="10"/>
      <c r="TB14" s="10"/>
      <c r="TC14" s="10"/>
      <c r="TD14" s="10"/>
      <c r="TE14" s="10"/>
      <c r="TF14" s="10"/>
      <c r="TG14" s="10"/>
      <c r="TH14" s="10"/>
      <c r="TI14" s="10"/>
      <c r="TJ14" s="10"/>
      <c r="TK14" s="10"/>
      <c r="TL14" s="10"/>
      <c r="TM14" s="10"/>
      <c r="TN14" s="10"/>
      <c r="TO14" s="10"/>
      <c r="TP14" s="10"/>
      <c r="TQ14" s="10"/>
      <c r="TR14" s="10"/>
      <c r="TS14" s="10"/>
      <c r="TT14" s="10"/>
      <c r="TU14" s="10"/>
      <c r="TV14" s="10"/>
      <c r="TW14" s="10"/>
      <c r="TX14" s="10"/>
      <c r="TY14" s="10"/>
      <c r="TZ14" s="10"/>
      <c r="UA14" s="10"/>
      <c r="UB14" s="10"/>
      <c r="UC14" s="10"/>
      <c r="UD14" s="10"/>
      <c r="UE14" s="10"/>
      <c r="UF14" s="10"/>
      <c r="UG14" s="10"/>
      <c r="UH14" s="10"/>
      <c r="UI14" s="10"/>
      <c r="UJ14" s="10"/>
      <c r="UK14" s="10"/>
      <c r="UL14" s="10"/>
      <c r="UM14" s="10"/>
      <c r="UN14" s="10"/>
      <c r="UO14" s="10"/>
      <c r="UP14" s="10"/>
      <c r="UQ14" s="10"/>
      <c r="UR14" s="10"/>
      <c r="US14" s="10"/>
      <c r="UT14" s="10"/>
      <c r="UU14" s="10"/>
      <c r="UV14" s="10"/>
      <c r="UW14" s="10"/>
      <c r="UX14" s="10"/>
      <c r="UY14" s="10"/>
      <c r="UZ14" s="10"/>
      <c r="VA14" s="10"/>
      <c r="VB14" s="10"/>
      <c r="VC14" s="10"/>
      <c r="VD14" s="10"/>
      <c r="VE14" s="10"/>
      <c r="VF14" s="10"/>
      <c r="VG14" s="10"/>
      <c r="VH14" s="10"/>
      <c r="VI14" s="10"/>
      <c r="VJ14" s="10"/>
      <c r="VK14" s="10"/>
    </row>
    <row r="15" spans="1:583" s="13" customFormat="1" ht="36.75" customHeight="1" x14ac:dyDescent="0.2">
      <c r="A15" s="34" t="s">
        <v>44</v>
      </c>
      <c r="B15" s="37" t="s">
        <v>33</v>
      </c>
      <c r="C15" s="30" t="s">
        <v>46</v>
      </c>
      <c r="D15" s="30" t="s">
        <v>41</v>
      </c>
      <c r="E15" s="155"/>
      <c r="F15" s="30" t="s">
        <v>126</v>
      </c>
      <c r="G15" s="30" t="s">
        <v>48</v>
      </c>
      <c r="H15" s="39" t="s">
        <v>128</v>
      </c>
      <c r="I15" s="39" t="s">
        <v>67</v>
      </c>
      <c r="J15" s="269" t="s">
        <v>12</v>
      </c>
      <c r="K15" s="270"/>
      <c r="L15" s="271"/>
      <c r="M15" s="269" t="s">
        <v>110</v>
      </c>
      <c r="N15" s="270"/>
      <c r="O15" s="270"/>
      <c r="P15" s="270"/>
      <c r="Q15" s="271"/>
      <c r="R15" s="160" t="s">
        <v>50</v>
      </c>
      <c r="S15" s="161">
        <f>SUM(S17:S93)</f>
        <v>6089988.8824774995</v>
      </c>
      <c r="T15" s="161">
        <f>SUM(T17:T93)</f>
        <v>9921435.1530612521</v>
      </c>
      <c r="U15" s="161">
        <f>SUM(U17:U93)</f>
        <v>13752881.423644999</v>
      </c>
      <c r="V15" s="42"/>
      <c r="W15" s="37" t="s">
        <v>31</v>
      </c>
      <c r="X15" s="32"/>
      <c r="Y15" s="12"/>
      <c r="Z15" s="201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</row>
    <row r="16" spans="1:583" s="13" customFormat="1" ht="15" x14ac:dyDescent="0.2">
      <c r="A16" s="35"/>
      <c r="B16" s="38"/>
      <c r="C16" s="31"/>
      <c r="D16" s="31"/>
      <c r="E16" s="31"/>
      <c r="F16" s="31"/>
      <c r="G16" s="31"/>
      <c r="H16" s="38"/>
      <c r="I16" s="38"/>
      <c r="J16" s="40" t="s">
        <v>44</v>
      </c>
      <c r="K16" s="43"/>
      <c r="L16" s="44" t="s">
        <v>5</v>
      </c>
      <c r="M16" s="40" t="s">
        <v>52</v>
      </c>
      <c r="N16" s="43"/>
      <c r="O16" s="162" t="s">
        <v>2</v>
      </c>
      <c r="P16" s="162" t="s">
        <v>7</v>
      </c>
      <c r="Q16" s="162" t="s">
        <v>3</v>
      </c>
      <c r="R16" s="163" t="s">
        <v>6</v>
      </c>
      <c r="S16" s="164" t="s">
        <v>2</v>
      </c>
      <c r="T16" s="164" t="s">
        <v>7</v>
      </c>
      <c r="U16" s="164" t="s">
        <v>3</v>
      </c>
      <c r="V16" s="38"/>
      <c r="W16" s="38"/>
      <c r="X16" s="31"/>
      <c r="Y16" s="12"/>
      <c r="Z16" s="201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</row>
    <row r="17" spans="1:583" x14ac:dyDescent="0.2">
      <c r="A17" s="15"/>
      <c r="B17" s="15"/>
      <c r="C17" s="16"/>
      <c r="D17" s="181"/>
      <c r="E17" s="182"/>
      <c r="F17" s="183"/>
      <c r="G17" s="181"/>
      <c r="H17" s="184"/>
      <c r="I17" s="185"/>
      <c r="J17" s="18"/>
      <c r="K17" s="19"/>
      <c r="L17" s="20"/>
      <c r="M17" s="18"/>
      <c r="N17" s="19"/>
      <c r="O17" s="165"/>
      <c r="P17" s="165"/>
      <c r="Q17" s="165"/>
      <c r="R17" s="165"/>
      <c r="S17" s="165"/>
      <c r="T17" s="165"/>
      <c r="U17" s="165"/>
      <c r="V17" s="186"/>
      <c r="W17" s="187"/>
      <c r="X17" s="186"/>
      <c r="Y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</row>
    <row r="18" spans="1:583" s="231" customFormat="1" ht="103.9" customHeight="1" x14ac:dyDescent="0.2">
      <c r="A18" s="224"/>
      <c r="B18" s="181">
        <v>3.4</v>
      </c>
      <c r="C18" s="216">
        <v>43467</v>
      </c>
      <c r="D18" s="181" t="s">
        <v>185</v>
      </c>
      <c r="E18" s="182" t="s">
        <v>245</v>
      </c>
      <c r="F18" s="183" t="s">
        <v>15</v>
      </c>
      <c r="G18" s="181" t="s">
        <v>271</v>
      </c>
      <c r="H18" s="184" t="s">
        <v>275</v>
      </c>
      <c r="I18" s="185" t="s">
        <v>276</v>
      </c>
      <c r="J18" s="225">
        <v>4</v>
      </c>
      <c r="K18" s="226" t="str">
        <f>VLOOKUP(J18,'[2]Risk Process_RR Explanation'!$L$19:$M$23,2,FALSE)</f>
        <v>H</v>
      </c>
      <c r="L18" s="227">
        <f>VLOOKUP(J18,'[2]Risk Process_RR Explanation'!$L$19:$N$23,3,FALSE)</f>
        <v>0.65500000000000003</v>
      </c>
      <c r="M18" s="225">
        <v>5</v>
      </c>
      <c r="N18" s="226" t="str">
        <f>VLOOKUP(M18,'[2]Risk Process_RR Explanation'!$L$19:$M$23,2,FALSE)</f>
        <v>VH</v>
      </c>
      <c r="O18" s="228">
        <f>VLOOKUP($M18,'[2]Risk Process_RR Explanation'!$L$19:$S$23,4,FALSE)</f>
        <v>2227908.8649999998</v>
      </c>
      <c r="P18" s="228">
        <f>VLOOKUP($M18,'[2]Risk Process_RR Explanation'!$L$19:$S$23,6,FALSE)</f>
        <v>3341863.2974999994</v>
      </c>
      <c r="Q18" s="228">
        <f>VLOOKUP($M18,'[2]Risk Process_RR Explanation'!$L$19:$S$23,8,FALSE)</f>
        <v>4455817.7299999995</v>
      </c>
      <c r="R18" s="229">
        <f t="shared" ref="R18:R81" si="0">J18*M18</f>
        <v>20</v>
      </c>
      <c r="S18" s="228">
        <f t="shared" ref="S18:U19" si="1">$L18*O18</f>
        <v>1459280.3065749998</v>
      </c>
      <c r="T18" s="228">
        <f t="shared" si="1"/>
        <v>2188920.4598624995</v>
      </c>
      <c r="U18" s="228">
        <f t="shared" si="1"/>
        <v>2918560.6131499996</v>
      </c>
      <c r="V18" s="230" t="s">
        <v>29</v>
      </c>
      <c r="W18" s="216">
        <v>44491</v>
      </c>
      <c r="X18" s="225"/>
      <c r="Z18" s="292"/>
      <c r="AA18" s="293"/>
      <c r="AB18" s="294"/>
      <c r="AC18" s="293"/>
      <c r="AD18" s="295"/>
      <c r="AE18" s="295"/>
      <c r="AF18" s="294"/>
    </row>
    <row r="19" spans="1:583" s="231" customFormat="1" ht="107.45" customHeight="1" x14ac:dyDescent="0.2">
      <c r="A19" s="232"/>
      <c r="B19" s="181">
        <v>7.1</v>
      </c>
      <c r="C19" s="216">
        <v>43467</v>
      </c>
      <c r="D19" s="181" t="s">
        <v>127</v>
      </c>
      <c r="E19" s="182" t="s">
        <v>17</v>
      </c>
      <c r="F19" s="183" t="s">
        <v>15</v>
      </c>
      <c r="G19" s="181" t="s">
        <v>278</v>
      </c>
      <c r="H19" s="184" t="s">
        <v>282</v>
      </c>
      <c r="I19" s="185" t="s">
        <v>283</v>
      </c>
      <c r="J19" s="225">
        <v>3</v>
      </c>
      <c r="K19" s="226" t="str">
        <f>VLOOKUP(J19,'[2]Risk Process_RR Explanation'!$L$19:$M$23,2,FALSE)</f>
        <v>M</v>
      </c>
      <c r="L19" s="227">
        <f>VLOOKUP(J19,'[2]Risk Process_RR Explanation'!$L$19:$N$23,3,FALSE)</f>
        <v>0.35499999999999998</v>
      </c>
      <c r="M19" s="225">
        <v>5</v>
      </c>
      <c r="N19" s="226" t="str">
        <f>VLOOKUP(M19,'[2]Risk Process_RR Explanation'!$L$19:$M$23,2,FALSE)</f>
        <v>VH</v>
      </c>
      <c r="O19" s="228">
        <f>VLOOKUP($M19,'[2]Risk Process_RR Explanation'!$L$19:$S$23,4,FALSE)</f>
        <v>2227908.8649999998</v>
      </c>
      <c r="P19" s="228">
        <f>VLOOKUP($M19,'[2]Risk Process_RR Explanation'!$L$19:$S$23,6,FALSE)</f>
        <v>3341863.2974999994</v>
      </c>
      <c r="Q19" s="228">
        <f>VLOOKUP($M19,'[2]Risk Process_RR Explanation'!$L$19:$S$23,8,FALSE)</f>
        <v>4455817.7299999995</v>
      </c>
      <c r="R19" s="229">
        <f t="shared" si="0"/>
        <v>15</v>
      </c>
      <c r="S19" s="228">
        <f t="shared" si="1"/>
        <v>790907.64707499987</v>
      </c>
      <c r="T19" s="228">
        <f t="shared" si="1"/>
        <v>1186361.4706124996</v>
      </c>
      <c r="U19" s="228">
        <f t="shared" si="1"/>
        <v>1581815.2941499997</v>
      </c>
      <c r="V19" s="230" t="s">
        <v>29</v>
      </c>
      <c r="W19" s="216">
        <v>44491</v>
      </c>
      <c r="X19" s="225"/>
      <c r="Z19" s="292"/>
      <c r="AA19" s="293"/>
      <c r="AB19" s="294"/>
      <c r="AC19" s="293"/>
      <c r="AD19" s="295"/>
      <c r="AE19" s="295"/>
      <c r="AF19" s="294"/>
    </row>
    <row r="20" spans="1:583" s="231" customFormat="1" ht="57" x14ac:dyDescent="0.2">
      <c r="A20" s="224"/>
      <c r="B20" s="181">
        <v>2.1</v>
      </c>
      <c r="C20" s="216">
        <v>43467</v>
      </c>
      <c r="D20" s="181" t="s">
        <v>185</v>
      </c>
      <c r="E20" s="182" t="s">
        <v>186</v>
      </c>
      <c r="F20" s="183" t="s">
        <v>15</v>
      </c>
      <c r="G20" s="181" t="s">
        <v>267</v>
      </c>
      <c r="H20" s="184" t="s">
        <v>270</v>
      </c>
      <c r="I20" s="185" t="s">
        <v>269</v>
      </c>
      <c r="J20" s="225">
        <v>3</v>
      </c>
      <c r="K20" s="226" t="str">
        <f>VLOOKUP(J20,'[2]Risk Process_RR Explanation'!$L$19:$M$23,2,FALSE)</f>
        <v>M</v>
      </c>
      <c r="L20" s="227">
        <f>VLOOKUP(J20,'[2]Risk Process_RR Explanation'!$L$19:$N$23,3,FALSE)</f>
        <v>0.35499999999999998</v>
      </c>
      <c r="M20" s="225">
        <v>3</v>
      </c>
      <c r="N20" s="226" t="str">
        <f>VLOOKUP(M20,'[2]Risk Process_RR Explanation'!$L$19:$M$23,2,FALSE)</f>
        <v>M</v>
      </c>
      <c r="O20" s="228">
        <f>VLOOKUP($M20,'[2]Risk Process_RR Explanation'!$L$19:$S$23,4,FALSE)</f>
        <v>445581.77299999999</v>
      </c>
      <c r="P20" s="228">
        <f>VLOOKUP($M20,'[2]Risk Process_RR Explanation'!$L$19:$S$23,6,FALSE)</f>
        <v>891163.54599999997</v>
      </c>
      <c r="Q20" s="228">
        <f>VLOOKUP($M20,'[2]Risk Process_RR Explanation'!$L$19:$S$23,8,FALSE)</f>
        <v>1336745.3189999999</v>
      </c>
      <c r="R20" s="229">
        <f t="shared" si="0"/>
        <v>9</v>
      </c>
      <c r="S20" s="228"/>
      <c r="T20" s="228"/>
      <c r="U20" s="228"/>
      <c r="V20" s="230" t="s">
        <v>29</v>
      </c>
      <c r="W20" s="216">
        <v>44491</v>
      </c>
      <c r="X20" s="230" t="s">
        <v>190</v>
      </c>
      <c r="Z20" s="292"/>
      <c r="AA20" s="293"/>
      <c r="AB20" s="294"/>
      <c r="AC20" s="293"/>
      <c r="AD20" s="295"/>
      <c r="AE20" s="295"/>
      <c r="AF20" s="294"/>
    </row>
    <row r="21" spans="1:583" s="231" customFormat="1" ht="90" customHeight="1" x14ac:dyDescent="0.2">
      <c r="A21" s="224"/>
      <c r="B21" s="181">
        <v>7.14</v>
      </c>
      <c r="C21" s="216">
        <v>44491</v>
      </c>
      <c r="D21" s="181" t="s">
        <v>185</v>
      </c>
      <c r="E21" s="182" t="s">
        <v>17</v>
      </c>
      <c r="F21" s="183" t="s">
        <v>15</v>
      </c>
      <c r="G21" s="181" t="s">
        <v>248</v>
      </c>
      <c r="H21" s="184" t="s">
        <v>250</v>
      </c>
      <c r="I21" s="185" t="s">
        <v>251</v>
      </c>
      <c r="J21" s="225">
        <v>3</v>
      </c>
      <c r="K21" s="226" t="str">
        <f>VLOOKUP(J21,'[2]Risk Process_RR Explanation'!$L$19:$M$23,2,FALSE)</f>
        <v>M</v>
      </c>
      <c r="L21" s="227">
        <f>VLOOKUP(J21,'[2]Risk Process_RR Explanation'!$L$19:$N$23,3,FALSE)</f>
        <v>0.35499999999999998</v>
      </c>
      <c r="M21" s="225">
        <v>5</v>
      </c>
      <c r="N21" s="226" t="str">
        <f>VLOOKUP(M21,'[2]Risk Process_RR Explanation'!$L$19:$M$23,2,FALSE)</f>
        <v>VH</v>
      </c>
      <c r="O21" s="228">
        <f>VLOOKUP($M21,'[2]Risk Process_RR Explanation'!$L$19:$S$23,4,FALSE)</f>
        <v>2227908.8649999998</v>
      </c>
      <c r="P21" s="228">
        <f>VLOOKUP($M21,'[2]Risk Process_RR Explanation'!$L$19:$S$23,6,FALSE)</f>
        <v>3341863.2974999994</v>
      </c>
      <c r="Q21" s="228">
        <f>VLOOKUP($M21,'[2]Risk Process_RR Explanation'!$L$19:$S$23,8,FALSE)</f>
        <v>4455817.7299999995</v>
      </c>
      <c r="R21" s="229">
        <f t="shared" si="0"/>
        <v>15</v>
      </c>
      <c r="S21" s="228">
        <f>$L21*O21</f>
        <v>790907.64707499987</v>
      </c>
      <c r="T21" s="228">
        <f>$L21*P21</f>
        <v>1186361.4706124996</v>
      </c>
      <c r="U21" s="228">
        <f>$L21*Q21</f>
        <v>1581815.2941499997</v>
      </c>
      <c r="V21" s="230" t="s">
        <v>29</v>
      </c>
      <c r="W21" s="216">
        <v>44491</v>
      </c>
      <c r="X21" s="230"/>
      <c r="Z21" s="292"/>
      <c r="AA21" s="293"/>
      <c r="AB21" s="294"/>
      <c r="AC21" s="293"/>
      <c r="AD21" s="295"/>
      <c r="AE21" s="295"/>
      <c r="AF21" s="294"/>
    </row>
    <row r="22" spans="1:583" s="231" customFormat="1" ht="42.75" x14ac:dyDescent="0.2">
      <c r="A22" s="224"/>
      <c r="B22" s="181">
        <v>2.2999999999999998</v>
      </c>
      <c r="C22" s="216">
        <v>43467</v>
      </c>
      <c r="D22" s="181" t="s">
        <v>185</v>
      </c>
      <c r="E22" s="182" t="s">
        <v>186</v>
      </c>
      <c r="F22" s="183" t="s">
        <v>15</v>
      </c>
      <c r="G22" s="181" t="s">
        <v>187</v>
      </c>
      <c r="H22" s="184" t="s">
        <v>188</v>
      </c>
      <c r="I22" s="185" t="s">
        <v>189</v>
      </c>
      <c r="J22" s="225">
        <v>1</v>
      </c>
      <c r="K22" s="226" t="str">
        <f>VLOOKUP(J22,'[2]Risk Process_RR Explanation'!$L$19:$M$23,2,FALSE)</f>
        <v>VL</v>
      </c>
      <c r="L22" s="227">
        <f>VLOOKUP(J22,'[2]Risk Process_RR Explanation'!$L$19:$N$23,3,FALSE)</f>
        <v>2.5000000000000001E-2</v>
      </c>
      <c r="M22" s="225">
        <v>1</v>
      </c>
      <c r="N22" s="226" t="str">
        <f>VLOOKUP(M22,'[2]Risk Process_RR Explanation'!$L$19:$M$23,2,FALSE)</f>
        <v>VL</v>
      </c>
      <c r="O22" s="228">
        <f>VLOOKUP($M22,'[2]Risk Process_RR Explanation'!$L$19:$S$23,4,FALSE)</f>
        <v>44558.177299999996</v>
      </c>
      <c r="P22" s="228">
        <f>VLOOKUP($M22,'[2]Risk Process_RR Explanation'!$L$19:$S$23,6,FALSE)</f>
        <v>133674.5319</v>
      </c>
      <c r="Q22" s="228">
        <f>VLOOKUP($M22,'[2]Risk Process_RR Explanation'!$L$19:$S$23,8,FALSE)</f>
        <v>222790.88649999999</v>
      </c>
      <c r="R22" s="229">
        <f t="shared" si="0"/>
        <v>1</v>
      </c>
      <c r="S22" s="228"/>
      <c r="T22" s="228"/>
      <c r="U22" s="228"/>
      <c r="V22" s="230" t="s">
        <v>29</v>
      </c>
      <c r="W22" s="216">
        <v>44491</v>
      </c>
      <c r="X22" s="230" t="s">
        <v>190</v>
      </c>
      <c r="Z22" s="292"/>
      <c r="AA22" s="293"/>
      <c r="AB22" s="294"/>
      <c r="AC22" s="293"/>
      <c r="AD22" s="295"/>
      <c r="AE22" s="295"/>
      <c r="AF22" s="294"/>
    </row>
    <row r="23" spans="1:583" s="231" customFormat="1" ht="71.25" x14ac:dyDescent="0.2">
      <c r="A23" s="232"/>
      <c r="B23" s="181">
        <v>4.13</v>
      </c>
      <c r="C23" s="216">
        <v>43467</v>
      </c>
      <c r="D23" s="181" t="s">
        <v>210</v>
      </c>
      <c r="E23" s="182" t="s">
        <v>225</v>
      </c>
      <c r="F23" s="183" t="s">
        <v>15</v>
      </c>
      <c r="G23" s="181" t="s">
        <v>248</v>
      </c>
      <c r="H23" s="184" t="s">
        <v>290</v>
      </c>
      <c r="I23" s="185" t="s">
        <v>291</v>
      </c>
      <c r="J23" s="225">
        <v>3</v>
      </c>
      <c r="K23" s="226" t="str">
        <f>VLOOKUP(J23,'[2]Risk Process_RR Explanation'!$L$19:$M$23,2,FALSE)</f>
        <v>M</v>
      </c>
      <c r="L23" s="227">
        <f>VLOOKUP(J23,'[2]Risk Process_RR Explanation'!$L$19:$N$23,3,FALSE)</f>
        <v>0.35499999999999998</v>
      </c>
      <c r="M23" s="225">
        <v>3</v>
      </c>
      <c r="N23" s="226" t="str">
        <f>VLOOKUP(M23,'[2]Risk Process_RR Explanation'!$L$19:$M$23,2,FALSE)</f>
        <v>M</v>
      </c>
      <c r="O23" s="228">
        <f>VLOOKUP($M23,'[2]Risk Process_RR Explanation'!$L$19:$S$23,4,FALSE)</f>
        <v>445581.77299999999</v>
      </c>
      <c r="P23" s="228">
        <f>VLOOKUP($M23,'[2]Risk Process_RR Explanation'!$L$19:$S$23,6,FALSE)</f>
        <v>891163.54599999997</v>
      </c>
      <c r="Q23" s="228">
        <f>VLOOKUP($M23,'[2]Risk Process_RR Explanation'!$L$19:$S$23,8,FALSE)</f>
        <v>1336745.3189999999</v>
      </c>
      <c r="R23" s="229">
        <f t="shared" si="0"/>
        <v>9</v>
      </c>
      <c r="S23" s="228">
        <f t="shared" ref="S23:U24" si="2">$L23*O23</f>
        <v>158181.529415</v>
      </c>
      <c r="T23" s="228">
        <f t="shared" si="2"/>
        <v>316363.05882999999</v>
      </c>
      <c r="U23" s="228">
        <f t="shared" si="2"/>
        <v>474544.58824499993</v>
      </c>
      <c r="V23" s="230" t="s">
        <v>29</v>
      </c>
      <c r="W23" s="216">
        <v>44491</v>
      </c>
      <c r="X23" s="230"/>
      <c r="Z23" s="292"/>
      <c r="AA23" s="293"/>
      <c r="AB23" s="294"/>
      <c r="AC23" s="293"/>
      <c r="AD23" s="295"/>
      <c r="AE23" s="295"/>
      <c r="AF23" s="294"/>
    </row>
    <row r="24" spans="1:583" s="231" customFormat="1" ht="28.5" x14ac:dyDescent="0.2">
      <c r="A24" s="224"/>
      <c r="B24" s="181">
        <v>6.7</v>
      </c>
      <c r="C24" s="216">
        <v>43467</v>
      </c>
      <c r="D24" s="181" t="s">
        <v>207</v>
      </c>
      <c r="E24" s="182" t="s">
        <v>204</v>
      </c>
      <c r="F24" s="183" t="s">
        <v>15</v>
      </c>
      <c r="G24" s="181" t="s">
        <v>202</v>
      </c>
      <c r="H24" s="184" t="s">
        <v>208</v>
      </c>
      <c r="I24" s="185" t="s">
        <v>209</v>
      </c>
      <c r="J24" s="225">
        <v>5</v>
      </c>
      <c r="K24" s="226" t="str">
        <f>VLOOKUP(J24,'[2]Risk Process_RR Explanation'!$L$19:$M$23,2,FALSE)</f>
        <v>VH</v>
      </c>
      <c r="L24" s="227">
        <f>VLOOKUP(J24,'[2]Risk Process_RR Explanation'!$L$19:$N$23,3,FALSE)</f>
        <v>0.9</v>
      </c>
      <c r="M24" s="225">
        <v>3</v>
      </c>
      <c r="N24" s="226" t="str">
        <f>VLOOKUP(M24,'[2]Risk Process_RR Explanation'!$L$19:$M$23,2,FALSE)</f>
        <v>M</v>
      </c>
      <c r="O24" s="228">
        <f>VLOOKUP($M24,'[2]Risk Process_RR Explanation'!$L$19:$S$23,4,FALSE)</f>
        <v>445581.77299999999</v>
      </c>
      <c r="P24" s="228">
        <f>VLOOKUP($M24,'[2]Risk Process_RR Explanation'!$L$19:$S$23,6,FALSE)</f>
        <v>891163.54599999997</v>
      </c>
      <c r="Q24" s="228">
        <f>VLOOKUP($M24,'[2]Risk Process_RR Explanation'!$L$19:$S$23,8,FALSE)</f>
        <v>1336745.3189999999</v>
      </c>
      <c r="R24" s="229">
        <f t="shared" si="0"/>
        <v>15</v>
      </c>
      <c r="S24" s="228">
        <f t="shared" si="2"/>
        <v>401023.59570000001</v>
      </c>
      <c r="T24" s="228">
        <f t="shared" si="2"/>
        <v>802047.19140000001</v>
      </c>
      <c r="U24" s="228">
        <f t="shared" si="2"/>
        <v>1203070.7870999998</v>
      </c>
      <c r="V24" s="230" t="s">
        <v>29</v>
      </c>
      <c r="W24" s="216">
        <v>44491</v>
      </c>
      <c r="X24" s="230"/>
      <c r="Z24" s="292"/>
      <c r="AA24" s="293"/>
      <c r="AB24" s="294"/>
      <c r="AC24" s="293"/>
      <c r="AD24" s="295"/>
      <c r="AE24" s="295"/>
      <c r="AF24" s="294"/>
    </row>
    <row r="25" spans="1:583" s="240" customFormat="1" ht="28.5" x14ac:dyDescent="0.2">
      <c r="A25" s="233"/>
      <c r="B25" s="217">
        <v>3.3</v>
      </c>
      <c r="C25" s="218">
        <v>43467</v>
      </c>
      <c r="D25" s="217" t="s">
        <v>127</v>
      </c>
      <c r="E25" s="219" t="s">
        <v>245</v>
      </c>
      <c r="F25" s="220" t="s">
        <v>15</v>
      </c>
      <c r="G25" s="217" t="s">
        <v>278</v>
      </c>
      <c r="H25" s="221" t="s">
        <v>288</v>
      </c>
      <c r="I25" s="222"/>
      <c r="J25" s="234">
        <v>4</v>
      </c>
      <c r="K25" s="235" t="str">
        <f>VLOOKUP(J25,'[2]Risk Process_RR Explanation'!$L$19:$M$23,2,FALSE)</f>
        <v>H</v>
      </c>
      <c r="L25" s="236">
        <f>VLOOKUP(J25,'[2]Risk Process_RR Explanation'!$L$19:$N$23,3,FALSE)</f>
        <v>0.65500000000000003</v>
      </c>
      <c r="M25" s="234">
        <v>4</v>
      </c>
      <c r="N25" s="235" t="str">
        <f>VLOOKUP(M25,'[2]Risk Process_RR Explanation'!$L$19:$M$23,2,FALSE)</f>
        <v>H</v>
      </c>
      <c r="O25" s="237">
        <f>VLOOKUP($M25,'[2]Risk Process_RR Explanation'!$L$19:$S$23,4,FALSE)</f>
        <v>1336745.3189999999</v>
      </c>
      <c r="P25" s="237">
        <f>VLOOKUP($M25,'[2]Risk Process_RR Explanation'!$L$19:$S$23,6,FALSE)</f>
        <v>1782327.0919999997</v>
      </c>
      <c r="Q25" s="237">
        <f>VLOOKUP($M25,'[2]Risk Process_RR Explanation'!$L$19:$S$23,8,FALSE)</f>
        <v>2227908.8649999998</v>
      </c>
      <c r="R25" s="238">
        <f t="shared" si="0"/>
        <v>16</v>
      </c>
      <c r="S25" s="237"/>
      <c r="T25" s="237"/>
      <c r="U25" s="237"/>
      <c r="V25" s="239" t="s">
        <v>30</v>
      </c>
      <c r="W25" s="218">
        <v>44491</v>
      </c>
      <c r="X25" s="234"/>
      <c r="Z25" s="292"/>
      <c r="AA25" s="293"/>
      <c r="AB25" s="294"/>
      <c r="AC25" s="293"/>
      <c r="AD25" s="295"/>
      <c r="AE25" s="295"/>
      <c r="AF25" s="296"/>
    </row>
    <row r="26" spans="1:583" s="231" customFormat="1" ht="42.75" x14ac:dyDescent="0.2">
      <c r="A26" s="224"/>
      <c r="B26" s="181">
        <v>7.4</v>
      </c>
      <c r="C26" s="216">
        <v>43467</v>
      </c>
      <c r="D26" s="181" t="s">
        <v>127</v>
      </c>
      <c r="E26" s="182" t="s">
        <v>17</v>
      </c>
      <c r="F26" s="183" t="s">
        <v>15</v>
      </c>
      <c r="G26" s="181" t="s">
        <v>278</v>
      </c>
      <c r="H26" s="184" t="s">
        <v>281</v>
      </c>
      <c r="I26" s="185"/>
      <c r="J26" s="225">
        <v>5</v>
      </c>
      <c r="K26" s="226" t="str">
        <f>VLOOKUP(J26,'[2]Risk Process_RR Explanation'!$L$19:$M$23,2,FALSE)</f>
        <v>VH</v>
      </c>
      <c r="L26" s="227">
        <f>VLOOKUP(J26,'[2]Risk Process_RR Explanation'!$L$19:$N$23,3,FALSE)</f>
        <v>0.9</v>
      </c>
      <c r="M26" s="225">
        <v>3</v>
      </c>
      <c r="N26" s="226" t="str">
        <f>VLOOKUP(M26,'[2]Risk Process_RR Explanation'!$L$19:$M$23,2,FALSE)</f>
        <v>M</v>
      </c>
      <c r="O26" s="228">
        <f>VLOOKUP($M26,'[2]Risk Process_RR Explanation'!$L$19:$S$23,4,FALSE)</f>
        <v>445581.77299999999</v>
      </c>
      <c r="P26" s="228">
        <f>VLOOKUP($M26,'[2]Risk Process_RR Explanation'!$L$19:$S$23,6,FALSE)</f>
        <v>891163.54599999997</v>
      </c>
      <c r="Q26" s="228">
        <f>VLOOKUP($M26,'[2]Risk Process_RR Explanation'!$L$19:$S$23,8,FALSE)</f>
        <v>1336745.3189999999</v>
      </c>
      <c r="R26" s="229">
        <f t="shared" si="0"/>
        <v>15</v>
      </c>
      <c r="S26" s="228">
        <f>$L26*O26</f>
        <v>401023.59570000001</v>
      </c>
      <c r="T26" s="228">
        <f>$L26*P26</f>
        <v>802047.19140000001</v>
      </c>
      <c r="U26" s="228">
        <f>$L26*Q26</f>
        <v>1203070.7870999998</v>
      </c>
      <c r="V26" s="230" t="s">
        <v>29</v>
      </c>
      <c r="W26" s="216">
        <v>44491</v>
      </c>
      <c r="X26" s="225" t="s">
        <v>178</v>
      </c>
      <c r="Z26" s="292"/>
      <c r="AA26" s="293"/>
      <c r="AB26" s="294"/>
      <c r="AC26" s="293"/>
      <c r="AD26" s="295"/>
      <c r="AE26" s="295"/>
      <c r="AF26" s="294"/>
    </row>
    <row r="27" spans="1:583" s="240" customFormat="1" ht="28.5" x14ac:dyDescent="0.2">
      <c r="A27" s="232"/>
      <c r="B27" s="181">
        <v>4.0999999999999996</v>
      </c>
      <c r="C27" s="216">
        <v>43467</v>
      </c>
      <c r="D27" s="181" t="s">
        <v>210</v>
      </c>
      <c r="E27" s="182" t="s">
        <v>225</v>
      </c>
      <c r="F27" s="183" t="s">
        <v>15</v>
      </c>
      <c r="G27" s="181" t="s">
        <v>248</v>
      </c>
      <c r="H27" s="184" t="s">
        <v>260</v>
      </c>
      <c r="I27" s="185"/>
      <c r="J27" s="225">
        <v>2</v>
      </c>
      <c r="K27" s="226" t="str">
        <f>VLOOKUP(J27,'[2]Risk Process_RR Explanation'!$L$19:$M$23,2,FALSE)</f>
        <v>L</v>
      </c>
      <c r="L27" s="227">
        <f>VLOOKUP(J27,'[2]Risk Process_RR Explanation'!$L$19:$N$23,3,FALSE)</f>
        <v>0.13</v>
      </c>
      <c r="M27" s="225">
        <v>4</v>
      </c>
      <c r="N27" s="226" t="str">
        <f>VLOOKUP(M27,'[2]Risk Process_RR Explanation'!$L$19:$M$23,2,FALSE)</f>
        <v>H</v>
      </c>
      <c r="O27" s="228">
        <f>VLOOKUP($M27,'[2]Risk Process_RR Explanation'!$L$19:$S$23,4,FALSE)</f>
        <v>1336745.3189999999</v>
      </c>
      <c r="P27" s="228">
        <f>VLOOKUP($M27,'[2]Risk Process_RR Explanation'!$L$19:$S$23,6,FALSE)</f>
        <v>1782327.0919999997</v>
      </c>
      <c r="Q27" s="228">
        <f>VLOOKUP($M27,'[2]Risk Process_RR Explanation'!$L$19:$S$23,8,FALSE)</f>
        <v>2227908.8649999998</v>
      </c>
      <c r="R27" s="229">
        <f t="shared" si="0"/>
        <v>8</v>
      </c>
      <c r="S27" s="228"/>
      <c r="T27" s="228"/>
      <c r="U27" s="228"/>
      <c r="V27" s="230" t="s">
        <v>29</v>
      </c>
      <c r="W27" s="216">
        <v>44491</v>
      </c>
      <c r="X27" s="230" t="s">
        <v>190</v>
      </c>
      <c r="Y27" s="231"/>
      <c r="Z27" s="292"/>
      <c r="AA27" s="293"/>
      <c r="AB27" s="294"/>
      <c r="AC27" s="293"/>
      <c r="AD27" s="295"/>
      <c r="AE27" s="295"/>
      <c r="AF27" s="296"/>
    </row>
    <row r="28" spans="1:583" s="240" customFormat="1" ht="42.75" x14ac:dyDescent="0.2">
      <c r="A28" s="232"/>
      <c r="B28" s="181">
        <v>4.1100000000000003</v>
      </c>
      <c r="C28" s="216">
        <v>43467</v>
      </c>
      <c r="D28" s="181" t="s">
        <v>210</v>
      </c>
      <c r="E28" s="182" t="s">
        <v>225</v>
      </c>
      <c r="F28" s="183" t="s">
        <v>15</v>
      </c>
      <c r="G28" s="181" t="s">
        <v>248</v>
      </c>
      <c r="H28" s="184" t="s">
        <v>258</v>
      </c>
      <c r="I28" s="185" t="s">
        <v>259</v>
      </c>
      <c r="J28" s="225">
        <v>1</v>
      </c>
      <c r="K28" s="226" t="str">
        <f>VLOOKUP(J28,'[2]Risk Process_RR Explanation'!$L$19:$M$23,2,FALSE)</f>
        <v>VL</v>
      </c>
      <c r="L28" s="227">
        <f>VLOOKUP(J28,'[2]Risk Process_RR Explanation'!$L$19:$N$23,3,FALSE)</f>
        <v>2.5000000000000001E-2</v>
      </c>
      <c r="M28" s="225">
        <v>4</v>
      </c>
      <c r="N28" s="226" t="str">
        <f>VLOOKUP(M28,'[2]Risk Process_RR Explanation'!$L$19:$M$23,2,FALSE)</f>
        <v>H</v>
      </c>
      <c r="O28" s="228">
        <f>VLOOKUP($M28,'[2]Risk Process_RR Explanation'!$L$19:$S$23,4,FALSE)</f>
        <v>1336745.3189999999</v>
      </c>
      <c r="P28" s="228">
        <f>VLOOKUP($M28,'[2]Risk Process_RR Explanation'!$L$19:$S$23,6,FALSE)</f>
        <v>1782327.0919999997</v>
      </c>
      <c r="Q28" s="228">
        <f>VLOOKUP($M28,'[2]Risk Process_RR Explanation'!$L$19:$S$23,8,FALSE)</f>
        <v>2227908.8649999998</v>
      </c>
      <c r="R28" s="229">
        <f t="shared" si="0"/>
        <v>4</v>
      </c>
      <c r="S28" s="228"/>
      <c r="T28" s="228"/>
      <c r="U28" s="228"/>
      <c r="V28" s="230" t="s">
        <v>29</v>
      </c>
      <c r="W28" s="216">
        <v>44491</v>
      </c>
      <c r="X28" s="230" t="s">
        <v>190</v>
      </c>
      <c r="Y28" s="231"/>
      <c r="Z28" s="292"/>
      <c r="AA28" s="293"/>
      <c r="AB28" s="294"/>
      <c r="AC28" s="293"/>
      <c r="AD28" s="295"/>
      <c r="AE28" s="295"/>
      <c r="AF28" s="296"/>
    </row>
    <row r="29" spans="1:583" s="240" customFormat="1" ht="28.5" x14ac:dyDescent="0.2">
      <c r="A29" s="232"/>
      <c r="B29" s="181">
        <v>4.12</v>
      </c>
      <c r="C29" s="216">
        <v>43467</v>
      </c>
      <c r="D29" s="181" t="s">
        <v>210</v>
      </c>
      <c r="E29" s="182" t="s">
        <v>225</v>
      </c>
      <c r="F29" s="183" t="s">
        <v>15</v>
      </c>
      <c r="G29" s="181" t="s">
        <v>248</v>
      </c>
      <c r="H29" s="184" t="s">
        <v>257</v>
      </c>
      <c r="I29" s="185"/>
      <c r="J29" s="225">
        <v>2</v>
      </c>
      <c r="K29" s="226" t="str">
        <f>VLOOKUP(J29,'[2]Risk Process_RR Explanation'!$L$19:$M$23,2,FALSE)</f>
        <v>L</v>
      </c>
      <c r="L29" s="227">
        <f>VLOOKUP(J29,'[2]Risk Process_RR Explanation'!$L$19:$N$23,3,FALSE)</f>
        <v>0.13</v>
      </c>
      <c r="M29" s="225">
        <v>3</v>
      </c>
      <c r="N29" s="226" t="str">
        <f>VLOOKUP(M29,'[2]Risk Process_RR Explanation'!$L$19:$M$23,2,FALSE)</f>
        <v>M</v>
      </c>
      <c r="O29" s="228">
        <f>VLOOKUP($M29,'[2]Risk Process_RR Explanation'!$L$19:$S$23,4,FALSE)</f>
        <v>445581.77299999999</v>
      </c>
      <c r="P29" s="228">
        <f>VLOOKUP($M29,'[2]Risk Process_RR Explanation'!$L$19:$S$23,6,FALSE)</f>
        <v>891163.54599999997</v>
      </c>
      <c r="Q29" s="228">
        <f>VLOOKUP($M29,'[2]Risk Process_RR Explanation'!$L$19:$S$23,8,FALSE)</f>
        <v>1336745.3189999999</v>
      </c>
      <c r="R29" s="229">
        <f t="shared" si="0"/>
        <v>6</v>
      </c>
      <c r="S29" s="228"/>
      <c r="T29" s="228"/>
      <c r="U29" s="228"/>
      <c r="V29" s="230" t="s">
        <v>29</v>
      </c>
      <c r="W29" s="216">
        <v>44491</v>
      </c>
      <c r="X29" s="230" t="s">
        <v>190</v>
      </c>
      <c r="Y29" s="231"/>
      <c r="Z29" s="292"/>
      <c r="AA29" s="293"/>
      <c r="AB29" s="294"/>
      <c r="AC29" s="293"/>
      <c r="AD29" s="295"/>
      <c r="AE29" s="295"/>
      <c r="AF29" s="296"/>
    </row>
    <row r="30" spans="1:583" s="240" customFormat="1" ht="57" x14ac:dyDescent="0.2">
      <c r="A30" s="232"/>
      <c r="B30" s="181">
        <v>4.9000000000000004</v>
      </c>
      <c r="C30" s="216">
        <v>43467</v>
      </c>
      <c r="D30" s="181" t="s">
        <v>210</v>
      </c>
      <c r="E30" s="182" t="s">
        <v>225</v>
      </c>
      <c r="F30" s="183" t="s">
        <v>15</v>
      </c>
      <c r="G30" s="181" t="s">
        <v>248</v>
      </c>
      <c r="H30" s="184" t="s">
        <v>252</v>
      </c>
      <c r="I30" s="185" t="s">
        <v>253</v>
      </c>
      <c r="J30" s="225">
        <v>3</v>
      </c>
      <c r="K30" s="226" t="str">
        <f>VLOOKUP(J30,'[2]Risk Process_RR Explanation'!$L$19:$M$23,2,FALSE)</f>
        <v>M</v>
      </c>
      <c r="L30" s="227">
        <f>VLOOKUP(J30,'[2]Risk Process_RR Explanation'!$L$19:$N$23,3,FALSE)</f>
        <v>0.35499999999999998</v>
      </c>
      <c r="M30" s="225">
        <v>4</v>
      </c>
      <c r="N30" s="226" t="str">
        <f>VLOOKUP(M30,'[2]Risk Process_RR Explanation'!$L$19:$M$23,2,FALSE)</f>
        <v>H</v>
      </c>
      <c r="O30" s="228">
        <f>VLOOKUP($M30,'[2]Risk Process_RR Explanation'!$L$19:$S$23,4,FALSE)</f>
        <v>1336745.3189999999</v>
      </c>
      <c r="P30" s="228">
        <f>VLOOKUP($M30,'[2]Risk Process_RR Explanation'!$L$19:$S$23,6,FALSE)</f>
        <v>1782327.0919999997</v>
      </c>
      <c r="Q30" s="228">
        <f>VLOOKUP($M30,'[2]Risk Process_RR Explanation'!$L$19:$S$23,8,FALSE)</f>
        <v>2227908.8649999998</v>
      </c>
      <c r="R30" s="229">
        <f t="shared" si="0"/>
        <v>12</v>
      </c>
      <c r="S30" s="228">
        <f>$L30*O30</f>
        <v>474544.58824499993</v>
      </c>
      <c r="T30" s="228">
        <f>$L30*P30</f>
        <v>632726.11765999987</v>
      </c>
      <c r="U30" s="228">
        <f>$L30*Q30</f>
        <v>790907.64707499987</v>
      </c>
      <c r="V30" s="230" t="s">
        <v>29</v>
      </c>
      <c r="W30" s="216">
        <v>44491</v>
      </c>
      <c r="X30" s="230"/>
      <c r="Z30" s="292"/>
      <c r="AA30" s="293"/>
      <c r="AB30" s="294"/>
      <c r="AC30" s="293"/>
      <c r="AD30" s="295"/>
      <c r="AE30" s="295"/>
      <c r="AF30" s="296"/>
    </row>
    <row r="31" spans="1:583" s="240" customFormat="1" ht="28.5" x14ac:dyDescent="0.2">
      <c r="A31" s="232"/>
      <c r="B31" s="181">
        <v>4.1399999999999997</v>
      </c>
      <c r="C31" s="216">
        <v>43467</v>
      </c>
      <c r="D31" s="181" t="s">
        <v>210</v>
      </c>
      <c r="E31" s="182" t="s">
        <v>225</v>
      </c>
      <c r="F31" s="183" t="s">
        <v>15</v>
      </c>
      <c r="G31" s="181" t="s">
        <v>248</v>
      </c>
      <c r="H31" s="184" t="s">
        <v>292</v>
      </c>
      <c r="I31" s="185"/>
      <c r="J31" s="225">
        <v>1</v>
      </c>
      <c r="K31" s="226" t="str">
        <f>VLOOKUP(J31,'[2]Risk Process_RR Explanation'!$L$19:$M$23,2,FALSE)</f>
        <v>VL</v>
      </c>
      <c r="L31" s="227">
        <f>VLOOKUP(J31,'[2]Risk Process_RR Explanation'!$L$19:$N$23,3,FALSE)</f>
        <v>2.5000000000000001E-2</v>
      </c>
      <c r="M31" s="225">
        <v>3</v>
      </c>
      <c r="N31" s="226" t="str">
        <f>VLOOKUP(M31,'[2]Risk Process_RR Explanation'!$L$19:$M$23,2,FALSE)</f>
        <v>M</v>
      </c>
      <c r="O31" s="228">
        <f>VLOOKUP($M31,'[2]Risk Process_RR Explanation'!$L$19:$S$23,4,FALSE)</f>
        <v>445581.77299999999</v>
      </c>
      <c r="P31" s="228">
        <f>VLOOKUP($M31,'[2]Risk Process_RR Explanation'!$L$19:$S$23,6,FALSE)</f>
        <v>891163.54599999997</v>
      </c>
      <c r="Q31" s="228">
        <f>VLOOKUP($M31,'[2]Risk Process_RR Explanation'!$L$19:$S$23,8,FALSE)</f>
        <v>1336745.3189999999</v>
      </c>
      <c r="R31" s="229">
        <f t="shared" si="0"/>
        <v>3</v>
      </c>
      <c r="S31" s="228"/>
      <c r="T31" s="228"/>
      <c r="U31" s="228"/>
      <c r="V31" s="230" t="s">
        <v>29</v>
      </c>
      <c r="W31" s="216">
        <v>44491</v>
      </c>
      <c r="X31" s="230" t="s">
        <v>190</v>
      </c>
      <c r="Y31" s="231"/>
      <c r="Z31" s="292"/>
      <c r="AA31" s="293"/>
      <c r="AB31" s="294"/>
      <c r="AC31" s="293"/>
      <c r="AD31" s="295"/>
      <c r="AE31" s="295"/>
      <c r="AF31" s="296"/>
    </row>
    <row r="32" spans="1:583" s="240" customFormat="1" ht="28.5" x14ac:dyDescent="0.2">
      <c r="A32" s="232"/>
      <c r="B32" s="181">
        <v>4.1500000000000004</v>
      </c>
      <c r="C32" s="216">
        <v>43467</v>
      </c>
      <c r="D32" s="181" t="s">
        <v>210</v>
      </c>
      <c r="E32" s="182" t="s">
        <v>225</v>
      </c>
      <c r="F32" s="183" t="s">
        <v>15</v>
      </c>
      <c r="G32" s="181" t="s">
        <v>248</v>
      </c>
      <c r="H32" s="184" t="s">
        <v>256</v>
      </c>
      <c r="I32" s="185"/>
      <c r="J32" s="225">
        <v>2</v>
      </c>
      <c r="K32" s="226" t="str">
        <f>VLOOKUP(J32,'[2]Risk Process_RR Explanation'!$L$19:$M$23,2,FALSE)</f>
        <v>L</v>
      </c>
      <c r="L32" s="227">
        <f>VLOOKUP(J32,'[2]Risk Process_RR Explanation'!$L$19:$N$23,3,FALSE)</f>
        <v>0.13</v>
      </c>
      <c r="M32" s="225">
        <v>3</v>
      </c>
      <c r="N32" s="226" t="str">
        <f>VLOOKUP(M32,'[2]Risk Process_RR Explanation'!$L$19:$M$23,2,FALSE)</f>
        <v>M</v>
      </c>
      <c r="O32" s="228">
        <f>VLOOKUP($M32,'[2]Risk Process_RR Explanation'!$L$19:$S$23,4,FALSE)</f>
        <v>445581.77299999999</v>
      </c>
      <c r="P32" s="228">
        <f>VLOOKUP($M32,'[2]Risk Process_RR Explanation'!$L$19:$S$23,6,FALSE)</f>
        <v>891163.54599999997</v>
      </c>
      <c r="Q32" s="228">
        <f>VLOOKUP($M32,'[2]Risk Process_RR Explanation'!$L$19:$S$23,8,FALSE)</f>
        <v>1336745.3189999999</v>
      </c>
      <c r="R32" s="229">
        <f t="shared" si="0"/>
        <v>6</v>
      </c>
      <c r="S32" s="228"/>
      <c r="T32" s="228"/>
      <c r="U32" s="228"/>
      <c r="V32" s="230" t="s">
        <v>29</v>
      </c>
      <c r="W32" s="216">
        <v>44491</v>
      </c>
      <c r="X32" s="230" t="s">
        <v>190</v>
      </c>
      <c r="Y32" s="231"/>
      <c r="Z32" s="292"/>
      <c r="AA32" s="293"/>
      <c r="AB32" s="294"/>
      <c r="AC32" s="293"/>
      <c r="AD32" s="295"/>
      <c r="AE32" s="295"/>
      <c r="AF32" s="296"/>
    </row>
    <row r="33" spans="1:32" s="240" customFormat="1" ht="28.5" x14ac:dyDescent="0.2">
      <c r="A33" s="232"/>
      <c r="B33" s="181">
        <v>4.2</v>
      </c>
      <c r="C33" s="216">
        <v>43467</v>
      </c>
      <c r="D33" s="181" t="s">
        <v>185</v>
      </c>
      <c r="E33" s="182" t="s">
        <v>225</v>
      </c>
      <c r="F33" s="183" t="s">
        <v>15</v>
      </c>
      <c r="G33" s="181" t="s">
        <v>248</v>
      </c>
      <c r="H33" s="184" t="s">
        <v>255</v>
      </c>
      <c r="I33" s="185"/>
      <c r="J33" s="225">
        <v>1</v>
      </c>
      <c r="K33" s="226" t="str">
        <f>VLOOKUP(J33,'[2]Risk Process_RR Explanation'!$L$19:$M$23,2,FALSE)</f>
        <v>VL</v>
      </c>
      <c r="L33" s="227">
        <f>VLOOKUP(J33,'[2]Risk Process_RR Explanation'!$L$19:$N$23,3,FALSE)</f>
        <v>2.5000000000000001E-2</v>
      </c>
      <c r="M33" s="225">
        <v>5</v>
      </c>
      <c r="N33" s="226" t="str">
        <f>VLOOKUP(M33,'[2]Risk Process_RR Explanation'!$L$19:$M$23,2,FALSE)</f>
        <v>VH</v>
      </c>
      <c r="O33" s="228">
        <f>VLOOKUP($M33,'[2]Risk Process_RR Explanation'!$L$19:$S$23,4,FALSE)</f>
        <v>2227908.8649999998</v>
      </c>
      <c r="P33" s="228">
        <f>VLOOKUP($M33,'[2]Risk Process_RR Explanation'!$L$19:$S$23,6,FALSE)</f>
        <v>3341863.2974999994</v>
      </c>
      <c r="Q33" s="228">
        <f>VLOOKUP($M33,'[2]Risk Process_RR Explanation'!$L$19:$S$23,8,FALSE)</f>
        <v>4455817.7299999995</v>
      </c>
      <c r="R33" s="229">
        <f t="shared" si="0"/>
        <v>5</v>
      </c>
      <c r="S33" s="228"/>
      <c r="T33" s="228"/>
      <c r="U33" s="228"/>
      <c r="V33" s="230" t="s">
        <v>29</v>
      </c>
      <c r="W33" s="216">
        <v>44491</v>
      </c>
      <c r="X33" s="230" t="s">
        <v>190</v>
      </c>
      <c r="Y33" s="231"/>
      <c r="Z33" s="292"/>
      <c r="AA33" s="293"/>
      <c r="AB33" s="294"/>
      <c r="AC33" s="293"/>
      <c r="AD33" s="295"/>
      <c r="AE33" s="295"/>
      <c r="AF33" s="296"/>
    </row>
    <row r="34" spans="1:32" s="240" customFormat="1" ht="42.75" x14ac:dyDescent="0.2">
      <c r="A34" s="233"/>
      <c r="B34" s="217">
        <v>4.16</v>
      </c>
      <c r="C34" s="218">
        <v>43467</v>
      </c>
      <c r="D34" s="217" t="s">
        <v>210</v>
      </c>
      <c r="E34" s="219" t="s">
        <v>225</v>
      </c>
      <c r="F34" s="220" t="s">
        <v>15</v>
      </c>
      <c r="G34" s="217" t="s">
        <v>18</v>
      </c>
      <c r="H34" s="221" t="s">
        <v>293</v>
      </c>
      <c r="I34" s="222"/>
      <c r="J34" s="234">
        <v>3</v>
      </c>
      <c r="K34" s="235" t="str">
        <f>VLOOKUP(J34,'[2]Risk Process_RR Explanation'!$L$19:$M$23,2,FALSE)</f>
        <v>M</v>
      </c>
      <c r="L34" s="236">
        <f>VLOOKUP(J34,'[2]Risk Process_RR Explanation'!$L$19:$N$23,3,FALSE)</f>
        <v>0.35499999999999998</v>
      </c>
      <c r="M34" s="234">
        <v>3</v>
      </c>
      <c r="N34" s="235" t="str">
        <f>VLOOKUP(M34,'[2]Risk Process_RR Explanation'!$L$19:$M$23,2,FALSE)</f>
        <v>M</v>
      </c>
      <c r="O34" s="237">
        <f>VLOOKUP($M34,'[2]Risk Process_RR Explanation'!$L$19:$S$23,4,FALSE)</f>
        <v>445581.77299999999</v>
      </c>
      <c r="P34" s="237">
        <f>VLOOKUP($M34,'[2]Risk Process_RR Explanation'!$L$19:$S$23,6,FALSE)</f>
        <v>891163.54599999997</v>
      </c>
      <c r="Q34" s="237">
        <f>VLOOKUP($M34,'[2]Risk Process_RR Explanation'!$L$19:$S$23,8,FALSE)</f>
        <v>1336745.3189999999</v>
      </c>
      <c r="R34" s="238">
        <f t="shared" si="0"/>
        <v>9</v>
      </c>
      <c r="S34" s="237"/>
      <c r="T34" s="237"/>
      <c r="U34" s="237"/>
      <c r="V34" s="239" t="s">
        <v>30</v>
      </c>
      <c r="W34" s="218">
        <v>44491</v>
      </c>
      <c r="X34" s="239"/>
      <c r="Z34" s="292"/>
      <c r="AA34" s="293"/>
      <c r="AB34" s="294"/>
      <c r="AC34" s="293"/>
      <c r="AD34" s="295"/>
      <c r="AE34" s="295"/>
      <c r="AF34" s="296"/>
    </row>
    <row r="35" spans="1:32" s="240" customFormat="1" ht="42.75" x14ac:dyDescent="0.2">
      <c r="A35" s="232"/>
      <c r="B35" s="181">
        <v>4.3</v>
      </c>
      <c r="C35" s="216">
        <v>43467</v>
      </c>
      <c r="D35" s="181" t="s">
        <v>185</v>
      </c>
      <c r="E35" s="182" t="s">
        <v>225</v>
      </c>
      <c r="F35" s="183" t="s">
        <v>15</v>
      </c>
      <c r="G35" s="181" t="s">
        <v>248</v>
      </c>
      <c r="H35" s="184" t="s">
        <v>294</v>
      </c>
      <c r="I35" s="185"/>
      <c r="J35" s="225">
        <v>2</v>
      </c>
      <c r="K35" s="226" t="str">
        <f>VLOOKUP(J35,'[2]Risk Process_RR Explanation'!$L$19:$M$23,2,FALSE)</f>
        <v>L</v>
      </c>
      <c r="L35" s="227">
        <f>VLOOKUP(J35,'[2]Risk Process_RR Explanation'!$L$19:$N$23,3,FALSE)</f>
        <v>0.13</v>
      </c>
      <c r="M35" s="225">
        <v>3</v>
      </c>
      <c r="N35" s="226" t="str">
        <f>VLOOKUP(M35,'[2]Risk Process_RR Explanation'!$L$19:$M$23,2,FALSE)</f>
        <v>M</v>
      </c>
      <c r="O35" s="228">
        <f>VLOOKUP($M35,'[2]Risk Process_RR Explanation'!$L$19:$S$23,4,FALSE)</f>
        <v>445581.77299999999</v>
      </c>
      <c r="P35" s="228">
        <f>VLOOKUP($M35,'[2]Risk Process_RR Explanation'!$L$19:$S$23,6,FALSE)</f>
        <v>891163.54599999997</v>
      </c>
      <c r="Q35" s="228">
        <f>VLOOKUP($M35,'[2]Risk Process_RR Explanation'!$L$19:$S$23,8,FALSE)</f>
        <v>1336745.3189999999</v>
      </c>
      <c r="R35" s="229">
        <f t="shared" si="0"/>
        <v>6</v>
      </c>
      <c r="S35" s="228"/>
      <c r="T35" s="228"/>
      <c r="U35" s="228"/>
      <c r="V35" s="230" t="s">
        <v>29</v>
      </c>
      <c r="W35" s="216">
        <v>44491</v>
      </c>
      <c r="X35" s="230" t="s">
        <v>190</v>
      </c>
      <c r="Y35" s="231"/>
      <c r="Z35" s="292"/>
      <c r="AA35" s="293"/>
      <c r="AB35" s="294"/>
      <c r="AC35" s="293"/>
      <c r="AD35" s="295"/>
      <c r="AE35" s="295"/>
      <c r="AF35" s="296"/>
    </row>
    <row r="36" spans="1:32" s="240" customFormat="1" ht="28.5" x14ac:dyDescent="0.2">
      <c r="A36" s="232"/>
      <c r="B36" s="181">
        <v>4.4000000000000004</v>
      </c>
      <c r="C36" s="216">
        <v>43467</v>
      </c>
      <c r="D36" s="181" t="s">
        <v>210</v>
      </c>
      <c r="E36" s="182" t="s">
        <v>225</v>
      </c>
      <c r="F36" s="183" t="s">
        <v>15</v>
      </c>
      <c r="G36" s="181" t="s">
        <v>271</v>
      </c>
      <c r="H36" s="184" t="s">
        <v>274</v>
      </c>
      <c r="I36" s="185"/>
      <c r="J36" s="225">
        <v>2</v>
      </c>
      <c r="K36" s="226" t="str">
        <f>VLOOKUP(J36,'[2]Risk Process_RR Explanation'!$L$19:$M$23,2,FALSE)</f>
        <v>L</v>
      </c>
      <c r="L36" s="227">
        <f>VLOOKUP(J36,'[2]Risk Process_RR Explanation'!$L$19:$N$23,3,FALSE)</f>
        <v>0.13</v>
      </c>
      <c r="M36" s="225">
        <v>3</v>
      </c>
      <c r="N36" s="226" t="str">
        <f>VLOOKUP(M36,'[2]Risk Process_RR Explanation'!$L$19:$M$23,2,FALSE)</f>
        <v>M</v>
      </c>
      <c r="O36" s="228">
        <f>VLOOKUP($M36,'[2]Risk Process_RR Explanation'!$L$19:$S$23,4,FALSE)</f>
        <v>445581.77299999999</v>
      </c>
      <c r="P36" s="228">
        <f>VLOOKUP($M36,'[2]Risk Process_RR Explanation'!$L$19:$S$23,6,FALSE)</f>
        <v>891163.54599999997</v>
      </c>
      <c r="Q36" s="228">
        <f>VLOOKUP($M36,'[2]Risk Process_RR Explanation'!$L$19:$S$23,8,FALSE)</f>
        <v>1336745.3189999999</v>
      </c>
      <c r="R36" s="229">
        <f t="shared" si="0"/>
        <v>6</v>
      </c>
      <c r="S36" s="228"/>
      <c r="T36" s="228"/>
      <c r="U36" s="228"/>
      <c r="V36" s="230" t="s">
        <v>29</v>
      </c>
      <c r="W36" s="216">
        <v>44491</v>
      </c>
      <c r="X36" s="230" t="s">
        <v>190</v>
      </c>
      <c r="Y36" s="231"/>
      <c r="Z36" s="292"/>
      <c r="AA36" s="293"/>
      <c r="AB36" s="294"/>
      <c r="AC36" s="293"/>
      <c r="AD36" s="295"/>
      <c r="AE36" s="295"/>
      <c r="AF36" s="296"/>
    </row>
    <row r="37" spans="1:32" s="240" customFormat="1" ht="42.75" x14ac:dyDescent="0.2">
      <c r="A37" s="232"/>
      <c r="B37" s="181">
        <v>4.5</v>
      </c>
      <c r="C37" s="216">
        <v>43467</v>
      </c>
      <c r="D37" s="181" t="s">
        <v>210</v>
      </c>
      <c r="E37" s="182" t="s">
        <v>225</v>
      </c>
      <c r="F37" s="183" t="s">
        <v>15</v>
      </c>
      <c r="G37" s="181" t="s">
        <v>262</v>
      </c>
      <c r="H37" s="184" t="s">
        <v>265</v>
      </c>
      <c r="I37" s="185" t="s">
        <v>266</v>
      </c>
      <c r="J37" s="225">
        <v>3</v>
      </c>
      <c r="K37" s="226" t="str">
        <f>VLOOKUP(J37,'[2]Risk Process_RR Explanation'!$L$19:$M$23,2,FALSE)</f>
        <v>M</v>
      </c>
      <c r="L37" s="227">
        <f>VLOOKUP(J37,'[2]Risk Process_RR Explanation'!$L$19:$N$23,3,FALSE)</f>
        <v>0.35499999999999998</v>
      </c>
      <c r="M37" s="225">
        <v>3</v>
      </c>
      <c r="N37" s="226" t="str">
        <f>VLOOKUP(M37,'[2]Risk Process_RR Explanation'!$L$19:$M$23,2,FALSE)</f>
        <v>M</v>
      </c>
      <c r="O37" s="228">
        <f>VLOOKUP($M37,'[2]Risk Process_RR Explanation'!$L$19:$S$23,4,FALSE)</f>
        <v>445581.77299999999</v>
      </c>
      <c r="P37" s="228">
        <f>VLOOKUP($M37,'[2]Risk Process_RR Explanation'!$L$19:$S$23,6,FALSE)</f>
        <v>891163.54599999997</v>
      </c>
      <c r="Q37" s="228">
        <f>VLOOKUP($M37,'[2]Risk Process_RR Explanation'!$L$19:$S$23,8,FALSE)</f>
        <v>1336745.3189999999</v>
      </c>
      <c r="R37" s="229">
        <f t="shared" si="0"/>
        <v>9</v>
      </c>
      <c r="S37" s="228"/>
      <c r="T37" s="228"/>
      <c r="U37" s="228"/>
      <c r="V37" s="230" t="s">
        <v>29</v>
      </c>
      <c r="W37" s="216">
        <v>44491</v>
      </c>
      <c r="X37" s="230" t="s">
        <v>190</v>
      </c>
      <c r="Y37" s="231"/>
      <c r="Z37" s="292"/>
      <c r="AA37" s="293"/>
      <c r="AB37" s="294"/>
      <c r="AC37" s="293"/>
      <c r="AD37" s="295"/>
      <c r="AE37" s="295"/>
      <c r="AF37" s="296"/>
    </row>
    <row r="38" spans="1:32" s="240" customFormat="1" ht="28.5" x14ac:dyDescent="0.2">
      <c r="A38" s="232"/>
      <c r="B38" s="181">
        <v>4.5999999999999996</v>
      </c>
      <c r="C38" s="216">
        <v>43467</v>
      </c>
      <c r="D38" s="181" t="s">
        <v>210</v>
      </c>
      <c r="E38" s="182" t="s">
        <v>225</v>
      </c>
      <c r="F38" s="183" t="s">
        <v>15</v>
      </c>
      <c r="G38" s="181" t="s">
        <v>218</v>
      </c>
      <c r="H38" s="184" t="s">
        <v>226</v>
      </c>
      <c r="I38" s="185"/>
      <c r="J38" s="225">
        <v>2</v>
      </c>
      <c r="K38" s="226" t="str">
        <f>VLOOKUP(J38,'[2]Risk Process_RR Explanation'!$L$19:$M$23,2,FALSE)</f>
        <v>L</v>
      </c>
      <c r="L38" s="227">
        <f>VLOOKUP(J38,'[2]Risk Process_RR Explanation'!$L$19:$N$23,3,FALSE)</f>
        <v>0.13</v>
      </c>
      <c r="M38" s="225">
        <v>3</v>
      </c>
      <c r="N38" s="226" t="str">
        <f>VLOOKUP(M38,'[2]Risk Process_RR Explanation'!$L$19:$M$23,2,FALSE)</f>
        <v>M</v>
      </c>
      <c r="O38" s="228">
        <f>VLOOKUP($M38,'[2]Risk Process_RR Explanation'!$L$19:$S$23,4,FALSE)</f>
        <v>445581.77299999999</v>
      </c>
      <c r="P38" s="228">
        <f>VLOOKUP($M38,'[2]Risk Process_RR Explanation'!$L$19:$S$23,6,FALSE)</f>
        <v>891163.54599999997</v>
      </c>
      <c r="Q38" s="228">
        <f>VLOOKUP($M38,'[2]Risk Process_RR Explanation'!$L$19:$S$23,8,FALSE)</f>
        <v>1336745.3189999999</v>
      </c>
      <c r="R38" s="229">
        <f t="shared" si="0"/>
        <v>6</v>
      </c>
      <c r="S38" s="228"/>
      <c r="T38" s="228"/>
      <c r="U38" s="228"/>
      <c r="V38" s="230" t="s">
        <v>29</v>
      </c>
      <c r="W38" s="216">
        <v>44491</v>
      </c>
      <c r="X38" s="230" t="s">
        <v>190</v>
      </c>
      <c r="Y38" s="231"/>
      <c r="Z38" s="292"/>
      <c r="AA38" s="293"/>
      <c r="AB38" s="294"/>
      <c r="AC38" s="293"/>
      <c r="AD38" s="295"/>
      <c r="AE38" s="295"/>
      <c r="AF38" s="296"/>
    </row>
    <row r="39" spans="1:32" s="240" customFormat="1" ht="28.5" x14ac:dyDescent="0.2">
      <c r="A39" s="232"/>
      <c r="B39" s="181">
        <v>4.7</v>
      </c>
      <c r="C39" s="216">
        <v>43467</v>
      </c>
      <c r="D39" s="181" t="s">
        <v>210</v>
      </c>
      <c r="E39" s="182" t="s">
        <v>225</v>
      </c>
      <c r="F39" s="183" t="s">
        <v>15</v>
      </c>
      <c r="G39" s="181" t="s">
        <v>248</v>
      </c>
      <c r="H39" s="184" t="s">
        <v>254</v>
      </c>
      <c r="I39" s="185"/>
      <c r="J39" s="225">
        <v>2</v>
      </c>
      <c r="K39" s="226" t="str">
        <f>VLOOKUP(J39,'[2]Risk Process_RR Explanation'!$L$19:$M$23,2,FALSE)</f>
        <v>L</v>
      </c>
      <c r="L39" s="227">
        <f>VLOOKUP(J39,'[2]Risk Process_RR Explanation'!$L$19:$N$23,3,FALSE)</f>
        <v>0.13</v>
      </c>
      <c r="M39" s="225">
        <v>3</v>
      </c>
      <c r="N39" s="226" t="str">
        <f>VLOOKUP(M39,'[2]Risk Process_RR Explanation'!$L$19:$M$23,2,FALSE)</f>
        <v>M</v>
      </c>
      <c r="O39" s="228">
        <f>VLOOKUP($M39,'[2]Risk Process_RR Explanation'!$L$19:$S$23,4,FALSE)</f>
        <v>445581.77299999999</v>
      </c>
      <c r="P39" s="228">
        <f>VLOOKUP($M39,'[2]Risk Process_RR Explanation'!$L$19:$S$23,6,FALSE)</f>
        <v>891163.54599999997</v>
      </c>
      <c r="Q39" s="228">
        <f>VLOOKUP($M39,'[2]Risk Process_RR Explanation'!$L$19:$S$23,8,FALSE)</f>
        <v>1336745.3189999999</v>
      </c>
      <c r="R39" s="229">
        <f t="shared" si="0"/>
        <v>6</v>
      </c>
      <c r="S39" s="228"/>
      <c r="T39" s="228"/>
      <c r="U39" s="228"/>
      <c r="V39" s="230" t="s">
        <v>29</v>
      </c>
      <c r="W39" s="216">
        <v>44491</v>
      </c>
      <c r="X39" s="230" t="s">
        <v>190</v>
      </c>
      <c r="Y39" s="231"/>
      <c r="Z39" s="292"/>
      <c r="AA39" s="293"/>
      <c r="AB39" s="294"/>
      <c r="AC39" s="293"/>
      <c r="AD39" s="295"/>
      <c r="AE39" s="295"/>
      <c r="AF39" s="296"/>
    </row>
    <row r="40" spans="1:32" s="240" customFormat="1" ht="42.75" x14ac:dyDescent="0.2">
      <c r="A40" s="232"/>
      <c r="B40" s="181">
        <v>7.15</v>
      </c>
      <c r="C40" s="216">
        <v>44491</v>
      </c>
      <c r="D40" s="181" t="s">
        <v>185</v>
      </c>
      <c r="E40" s="182" t="s">
        <v>17</v>
      </c>
      <c r="F40" s="183" t="s">
        <v>15</v>
      </c>
      <c r="G40" s="181" t="s">
        <v>17</v>
      </c>
      <c r="H40" s="184" t="s">
        <v>295</v>
      </c>
      <c r="I40" s="185" t="s">
        <v>296</v>
      </c>
      <c r="J40" s="225">
        <v>3</v>
      </c>
      <c r="K40" s="226" t="str">
        <f>VLOOKUP(J40,'[2]Risk Process_RR Explanation'!$L$19:$M$23,2,FALSE)</f>
        <v>M</v>
      </c>
      <c r="L40" s="227">
        <f>VLOOKUP(J40,'[2]Risk Process_RR Explanation'!$L$19:$N$23,3,FALSE)</f>
        <v>0.35499999999999998</v>
      </c>
      <c r="M40" s="225">
        <v>4</v>
      </c>
      <c r="N40" s="226" t="str">
        <f>VLOOKUP(M40,'[2]Risk Process_RR Explanation'!$L$19:$M$23,2,FALSE)</f>
        <v>H</v>
      </c>
      <c r="O40" s="228">
        <f>VLOOKUP($M40,'[2]Risk Process_RR Explanation'!$L$19:$S$23,4,FALSE)</f>
        <v>1336745.3189999999</v>
      </c>
      <c r="P40" s="228">
        <f>VLOOKUP($M40,'[2]Risk Process_RR Explanation'!$L$19:$S$23,6,FALSE)</f>
        <v>1782327.0919999997</v>
      </c>
      <c r="Q40" s="228">
        <f>VLOOKUP($M40,'[2]Risk Process_RR Explanation'!$L$19:$S$23,8,FALSE)</f>
        <v>2227908.8649999998</v>
      </c>
      <c r="R40" s="229">
        <f t="shared" si="0"/>
        <v>12</v>
      </c>
      <c r="S40" s="228">
        <f t="shared" ref="S40:U41" si="3">$L40*O40</f>
        <v>474544.58824499993</v>
      </c>
      <c r="T40" s="228">
        <f t="shared" si="3"/>
        <v>632726.11765999987</v>
      </c>
      <c r="U40" s="228">
        <f t="shared" si="3"/>
        <v>790907.64707499987</v>
      </c>
      <c r="V40" s="230" t="s">
        <v>29</v>
      </c>
      <c r="W40" s="216">
        <v>44491</v>
      </c>
      <c r="X40" s="230"/>
      <c r="Z40" s="292"/>
      <c r="AA40" s="293"/>
      <c r="AB40" s="294"/>
      <c r="AC40" s="293"/>
      <c r="AD40" s="295"/>
      <c r="AE40" s="295"/>
      <c r="AF40" s="296"/>
    </row>
    <row r="41" spans="1:32" s="231" customFormat="1" ht="28.5" x14ac:dyDescent="0.2">
      <c r="A41" s="224"/>
      <c r="B41" s="181">
        <v>7.2</v>
      </c>
      <c r="C41" s="216">
        <v>43467</v>
      </c>
      <c r="D41" s="181" t="s">
        <v>185</v>
      </c>
      <c r="E41" s="182" t="s">
        <v>17</v>
      </c>
      <c r="F41" s="183" t="s">
        <v>15</v>
      </c>
      <c r="G41" s="181" t="s">
        <v>18</v>
      </c>
      <c r="H41" s="184" t="s">
        <v>239</v>
      </c>
      <c r="I41" s="185"/>
      <c r="J41" s="225">
        <v>4</v>
      </c>
      <c r="K41" s="226" t="str">
        <f>VLOOKUP(J41,'[2]Risk Process_RR Explanation'!$L$19:$M$23,2,FALSE)</f>
        <v>H</v>
      </c>
      <c r="L41" s="227">
        <f>VLOOKUP(J41,'[2]Risk Process_RR Explanation'!$L$19:$N$23,3,FALSE)</f>
        <v>0.65500000000000003</v>
      </c>
      <c r="M41" s="225">
        <v>3</v>
      </c>
      <c r="N41" s="226" t="str">
        <f>VLOOKUP(M41,'[2]Risk Process_RR Explanation'!$L$19:$M$23,2,FALSE)</f>
        <v>M</v>
      </c>
      <c r="O41" s="228">
        <f>VLOOKUP($M41,'[2]Risk Process_RR Explanation'!$L$19:$S$23,4,FALSE)</f>
        <v>445581.77299999999</v>
      </c>
      <c r="P41" s="228">
        <f>VLOOKUP($M41,'[2]Risk Process_RR Explanation'!$L$19:$S$23,6,FALSE)</f>
        <v>891163.54599999997</v>
      </c>
      <c r="Q41" s="228">
        <f>VLOOKUP($M41,'[2]Risk Process_RR Explanation'!$L$19:$S$23,8,FALSE)</f>
        <v>1336745.3189999999</v>
      </c>
      <c r="R41" s="229">
        <f t="shared" si="0"/>
        <v>12</v>
      </c>
      <c r="S41" s="228">
        <f t="shared" si="3"/>
        <v>291856.061315</v>
      </c>
      <c r="T41" s="228">
        <f t="shared" si="3"/>
        <v>583712.12263</v>
      </c>
      <c r="U41" s="228">
        <f t="shared" si="3"/>
        <v>875568.18394499994</v>
      </c>
      <c r="V41" s="230" t="s">
        <v>29</v>
      </c>
      <c r="W41" s="216">
        <v>44491</v>
      </c>
      <c r="X41" s="225"/>
      <c r="Z41" s="292"/>
      <c r="AA41" s="293"/>
      <c r="AB41" s="294"/>
      <c r="AC41" s="293"/>
      <c r="AD41" s="295"/>
      <c r="AE41" s="295"/>
      <c r="AF41" s="294"/>
    </row>
    <row r="42" spans="1:32" s="240" customFormat="1" ht="42.75" x14ac:dyDescent="0.2">
      <c r="A42" s="232"/>
      <c r="B42" s="181">
        <v>5.0999999999999996</v>
      </c>
      <c r="C42" s="216">
        <v>43467</v>
      </c>
      <c r="D42" s="181" t="s">
        <v>127</v>
      </c>
      <c r="E42" s="182" t="s">
        <v>173</v>
      </c>
      <c r="F42" s="183" t="s">
        <v>15</v>
      </c>
      <c r="G42" s="181" t="s">
        <v>194</v>
      </c>
      <c r="H42" s="184" t="s">
        <v>201</v>
      </c>
      <c r="I42" s="185"/>
      <c r="J42" s="225">
        <v>2</v>
      </c>
      <c r="K42" s="226" t="str">
        <f>VLOOKUP(J42,'[2]Risk Process_RR Explanation'!$L$19:$M$23,2,FALSE)</f>
        <v>L</v>
      </c>
      <c r="L42" s="227">
        <f>VLOOKUP(J42,'[2]Risk Process_RR Explanation'!$L$19:$N$23,3,FALSE)</f>
        <v>0.13</v>
      </c>
      <c r="M42" s="225">
        <v>5</v>
      </c>
      <c r="N42" s="226" t="str">
        <f>VLOOKUP(M42,'[2]Risk Process_RR Explanation'!$L$19:$M$23,2,FALSE)</f>
        <v>VH</v>
      </c>
      <c r="O42" s="228">
        <f>VLOOKUP($M42,'[2]Risk Process_RR Explanation'!$L$19:$S$23,4,FALSE)</f>
        <v>2227908.8649999998</v>
      </c>
      <c r="P42" s="228">
        <f>VLOOKUP($M42,'[2]Risk Process_RR Explanation'!$L$19:$S$23,6,FALSE)</f>
        <v>3341863.2974999994</v>
      </c>
      <c r="Q42" s="228">
        <f>VLOOKUP($M42,'[2]Risk Process_RR Explanation'!$L$19:$S$23,8,FALSE)</f>
        <v>4455817.7299999995</v>
      </c>
      <c r="R42" s="229">
        <f t="shared" si="0"/>
        <v>10</v>
      </c>
      <c r="S42" s="228"/>
      <c r="T42" s="228"/>
      <c r="U42" s="228"/>
      <c r="V42" s="230" t="s">
        <v>29</v>
      </c>
      <c r="W42" s="216">
        <v>44491</v>
      </c>
      <c r="X42" s="225" t="s">
        <v>178</v>
      </c>
      <c r="Y42" s="231"/>
      <c r="Z42" s="292"/>
      <c r="AA42" s="293"/>
      <c r="AB42" s="294"/>
      <c r="AC42" s="293"/>
      <c r="AD42" s="295"/>
      <c r="AE42" s="295"/>
      <c r="AF42" s="296"/>
    </row>
    <row r="43" spans="1:32" s="240" customFormat="1" ht="42.75" x14ac:dyDescent="0.2">
      <c r="A43" s="224"/>
      <c r="B43" s="181">
        <v>5.2</v>
      </c>
      <c r="C43" s="216">
        <v>43467</v>
      </c>
      <c r="D43" s="181" t="s">
        <v>127</v>
      </c>
      <c r="E43" s="182" t="s">
        <v>173</v>
      </c>
      <c r="F43" s="183" t="s">
        <v>15</v>
      </c>
      <c r="G43" s="181" t="s">
        <v>194</v>
      </c>
      <c r="H43" s="184" t="s">
        <v>200</v>
      </c>
      <c r="I43" s="185"/>
      <c r="J43" s="225">
        <v>2</v>
      </c>
      <c r="K43" s="226" t="str">
        <f>VLOOKUP(J43,'[2]Risk Process_RR Explanation'!$L$19:$M$23,2,FALSE)</f>
        <v>L</v>
      </c>
      <c r="L43" s="227">
        <f>VLOOKUP(J43,'[2]Risk Process_RR Explanation'!$L$19:$N$23,3,FALSE)</f>
        <v>0.13</v>
      </c>
      <c r="M43" s="225">
        <v>3</v>
      </c>
      <c r="N43" s="226" t="str">
        <f>VLOOKUP(M43,'[2]Risk Process_RR Explanation'!$L$19:$M$23,2,FALSE)</f>
        <v>M</v>
      </c>
      <c r="O43" s="228">
        <f>VLOOKUP($M43,'[2]Risk Process_RR Explanation'!$L$19:$S$23,4,FALSE)</f>
        <v>445581.77299999999</v>
      </c>
      <c r="P43" s="228">
        <f>VLOOKUP($M43,'[2]Risk Process_RR Explanation'!$L$19:$S$23,6,FALSE)</f>
        <v>891163.54599999997</v>
      </c>
      <c r="Q43" s="228">
        <f>VLOOKUP($M43,'[2]Risk Process_RR Explanation'!$L$19:$S$23,8,FALSE)</f>
        <v>1336745.3189999999</v>
      </c>
      <c r="R43" s="229">
        <f t="shared" si="0"/>
        <v>6</v>
      </c>
      <c r="S43" s="228"/>
      <c r="T43" s="228"/>
      <c r="U43" s="228"/>
      <c r="V43" s="230" t="s">
        <v>29</v>
      </c>
      <c r="W43" s="216">
        <v>44491</v>
      </c>
      <c r="X43" s="225" t="s">
        <v>178</v>
      </c>
      <c r="Y43" s="231"/>
      <c r="Z43" s="292"/>
      <c r="AA43" s="293"/>
      <c r="AB43" s="294"/>
      <c r="AC43" s="293"/>
      <c r="AD43" s="295"/>
      <c r="AE43" s="295"/>
      <c r="AF43" s="296"/>
    </row>
    <row r="44" spans="1:32" s="231" customFormat="1" ht="28.5" x14ac:dyDescent="0.2">
      <c r="A44" s="232"/>
      <c r="B44" s="181">
        <v>5.3</v>
      </c>
      <c r="C44" s="216">
        <v>43467</v>
      </c>
      <c r="D44" s="181" t="s">
        <v>127</v>
      </c>
      <c r="E44" s="182" t="s">
        <v>173</v>
      </c>
      <c r="F44" s="183" t="s">
        <v>15</v>
      </c>
      <c r="G44" s="181" t="s">
        <v>17</v>
      </c>
      <c r="H44" s="184" t="s">
        <v>175</v>
      </c>
      <c r="I44" s="185" t="s">
        <v>176</v>
      </c>
      <c r="J44" s="225">
        <v>3</v>
      </c>
      <c r="K44" s="226" t="str">
        <f>VLOOKUP(J44,'[2]Risk Process_RR Explanation'!$L$19:$M$23,2,FALSE)</f>
        <v>M</v>
      </c>
      <c r="L44" s="227">
        <f>VLOOKUP(J44,'[2]Risk Process_RR Explanation'!$L$19:$N$23,3,FALSE)</f>
        <v>0.35499999999999998</v>
      </c>
      <c r="M44" s="225">
        <v>3</v>
      </c>
      <c r="N44" s="226" t="str">
        <f>VLOOKUP(M44,'[2]Risk Process_RR Explanation'!$L$19:$M$23,2,FALSE)</f>
        <v>M</v>
      </c>
      <c r="O44" s="228">
        <f>VLOOKUP($M44,'[2]Risk Process_RR Explanation'!$L$19:$S$23,4,FALSE)</f>
        <v>445581.77299999999</v>
      </c>
      <c r="P44" s="228">
        <f>VLOOKUP($M44,'[2]Risk Process_RR Explanation'!$L$19:$S$23,6,FALSE)</f>
        <v>891163.54599999997</v>
      </c>
      <c r="Q44" s="228">
        <f>VLOOKUP($M44,'[2]Risk Process_RR Explanation'!$L$19:$S$23,8,FALSE)</f>
        <v>1336745.3189999999</v>
      </c>
      <c r="R44" s="229">
        <f t="shared" si="0"/>
        <v>9</v>
      </c>
      <c r="S44" s="228"/>
      <c r="T44" s="228"/>
      <c r="U44" s="228"/>
      <c r="V44" s="230" t="s">
        <v>29</v>
      </c>
      <c r="W44" s="216">
        <v>44491</v>
      </c>
      <c r="X44" s="225" t="s">
        <v>178</v>
      </c>
      <c r="Z44" s="292"/>
      <c r="AA44" s="293"/>
      <c r="AB44" s="294"/>
      <c r="AC44" s="293"/>
      <c r="AD44" s="295"/>
      <c r="AE44" s="295"/>
      <c r="AF44" s="294"/>
    </row>
    <row r="45" spans="1:32" s="240" customFormat="1" ht="28.5" x14ac:dyDescent="0.2">
      <c r="A45" s="224"/>
      <c r="B45" s="181">
        <v>5.4</v>
      </c>
      <c r="C45" s="216">
        <v>43467</v>
      </c>
      <c r="D45" s="181" t="s">
        <v>127</v>
      </c>
      <c r="E45" s="182" t="s">
        <v>173</v>
      </c>
      <c r="F45" s="183" t="s">
        <v>15</v>
      </c>
      <c r="G45" s="181" t="s">
        <v>194</v>
      </c>
      <c r="H45" s="184" t="s">
        <v>297</v>
      </c>
      <c r="I45" s="185"/>
      <c r="J45" s="225">
        <v>3</v>
      </c>
      <c r="K45" s="226" t="str">
        <f>VLOOKUP(J45,'[2]Risk Process_RR Explanation'!$L$19:$M$23,2,FALSE)</f>
        <v>M</v>
      </c>
      <c r="L45" s="227">
        <f>VLOOKUP(J45,'[2]Risk Process_RR Explanation'!$L$19:$N$23,3,FALSE)</f>
        <v>0.35499999999999998</v>
      </c>
      <c r="M45" s="225">
        <v>2</v>
      </c>
      <c r="N45" s="226" t="str">
        <f>VLOOKUP(M45,'[2]Risk Process_RR Explanation'!$L$19:$M$23,2,FALSE)</f>
        <v>L</v>
      </c>
      <c r="O45" s="228">
        <f>VLOOKUP($M45,'[2]Risk Process_RR Explanation'!$L$19:$S$23,4,FALSE)</f>
        <v>222790.88649999999</v>
      </c>
      <c r="P45" s="228">
        <f>VLOOKUP($M45,'[2]Risk Process_RR Explanation'!$L$19:$S$23,6,FALSE)</f>
        <v>334186.32974999998</v>
      </c>
      <c r="Q45" s="228">
        <f>VLOOKUP($M45,'[2]Risk Process_RR Explanation'!$L$19:$S$23,8,FALSE)</f>
        <v>445581.77299999999</v>
      </c>
      <c r="R45" s="229">
        <f t="shared" si="0"/>
        <v>6</v>
      </c>
      <c r="S45" s="228"/>
      <c r="T45" s="228"/>
      <c r="U45" s="228"/>
      <c r="V45" s="230" t="s">
        <v>29</v>
      </c>
      <c r="W45" s="216">
        <v>44491</v>
      </c>
      <c r="X45" s="225" t="s">
        <v>178</v>
      </c>
      <c r="Y45" s="231"/>
      <c r="Z45" s="292"/>
      <c r="AA45" s="293"/>
      <c r="AB45" s="294"/>
      <c r="AC45" s="293"/>
      <c r="AD45" s="295"/>
      <c r="AE45" s="295"/>
      <c r="AF45" s="296"/>
    </row>
    <row r="46" spans="1:32" s="231" customFormat="1" ht="28.5" x14ac:dyDescent="0.2">
      <c r="A46" s="224"/>
      <c r="B46" s="181">
        <v>5.5</v>
      </c>
      <c r="C46" s="216">
        <v>43467</v>
      </c>
      <c r="D46" s="181" t="s">
        <v>127</v>
      </c>
      <c r="E46" s="182" t="s">
        <v>173</v>
      </c>
      <c r="F46" s="183" t="s">
        <v>15</v>
      </c>
      <c r="G46" s="181" t="s">
        <v>241</v>
      </c>
      <c r="H46" s="184" t="s">
        <v>243</v>
      </c>
      <c r="I46" s="185" t="s">
        <v>244</v>
      </c>
      <c r="J46" s="225">
        <v>2</v>
      </c>
      <c r="K46" s="226" t="str">
        <f>VLOOKUP(J46,'[2]Risk Process_RR Explanation'!$L$19:$M$23,2,FALSE)</f>
        <v>L</v>
      </c>
      <c r="L46" s="227">
        <f>VLOOKUP(J46,'[2]Risk Process_RR Explanation'!$L$19:$N$23,3,FALSE)</f>
        <v>0.13</v>
      </c>
      <c r="M46" s="225">
        <v>4</v>
      </c>
      <c r="N46" s="226" t="str">
        <f>VLOOKUP(M46,'[2]Risk Process_RR Explanation'!$L$19:$M$23,2,FALSE)</f>
        <v>H</v>
      </c>
      <c r="O46" s="228">
        <f>VLOOKUP($M46,'[2]Risk Process_RR Explanation'!$L$19:$S$23,4,FALSE)</f>
        <v>1336745.3189999999</v>
      </c>
      <c r="P46" s="228">
        <f>VLOOKUP($M46,'[2]Risk Process_RR Explanation'!$L$19:$S$23,6,FALSE)</f>
        <v>1782327.0919999997</v>
      </c>
      <c r="Q46" s="228">
        <f>VLOOKUP($M46,'[2]Risk Process_RR Explanation'!$L$19:$S$23,8,FALSE)</f>
        <v>2227908.8649999998</v>
      </c>
      <c r="R46" s="229">
        <f t="shared" si="0"/>
        <v>8</v>
      </c>
      <c r="S46" s="228"/>
      <c r="T46" s="228"/>
      <c r="U46" s="228"/>
      <c r="V46" s="230" t="s">
        <v>29</v>
      </c>
      <c r="W46" s="216">
        <v>44491</v>
      </c>
      <c r="X46" s="225" t="s">
        <v>178</v>
      </c>
      <c r="Z46" s="292"/>
      <c r="AA46" s="293"/>
      <c r="AB46" s="294"/>
      <c r="AC46" s="293"/>
      <c r="AD46" s="295"/>
      <c r="AE46" s="295"/>
      <c r="AF46" s="294"/>
    </row>
    <row r="47" spans="1:32" s="231" customFormat="1" ht="28.5" x14ac:dyDescent="0.2">
      <c r="A47" s="232"/>
      <c r="B47" s="181">
        <v>5.6</v>
      </c>
      <c r="C47" s="216">
        <v>43467</v>
      </c>
      <c r="D47" s="181" t="s">
        <v>185</v>
      </c>
      <c r="E47" s="182" t="s">
        <v>173</v>
      </c>
      <c r="F47" s="183" t="s">
        <v>15</v>
      </c>
      <c r="G47" s="181" t="s">
        <v>202</v>
      </c>
      <c r="H47" s="184" t="s">
        <v>298</v>
      </c>
      <c r="I47" s="185"/>
      <c r="J47" s="225">
        <v>2</v>
      </c>
      <c r="K47" s="226" t="str">
        <f>VLOOKUP(J47,'[2]Risk Process_RR Explanation'!$L$19:$M$23,2,FALSE)</f>
        <v>L</v>
      </c>
      <c r="L47" s="227">
        <f>VLOOKUP(J47,'[2]Risk Process_RR Explanation'!$L$19:$N$23,3,FALSE)</f>
        <v>0.13</v>
      </c>
      <c r="M47" s="225">
        <v>2</v>
      </c>
      <c r="N47" s="226" t="str">
        <f>VLOOKUP(M47,'[2]Risk Process_RR Explanation'!$L$19:$M$23,2,FALSE)</f>
        <v>L</v>
      </c>
      <c r="O47" s="228">
        <f>VLOOKUP($M47,'[2]Risk Process_RR Explanation'!$L$19:$S$23,4,FALSE)</f>
        <v>222790.88649999999</v>
      </c>
      <c r="P47" s="228">
        <f>VLOOKUP($M47,'[2]Risk Process_RR Explanation'!$L$19:$S$23,6,FALSE)</f>
        <v>334186.32974999998</v>
      </c>
      <c r="Q47" s="228">
        <f>VLOOKUP($M47,'[2]Risk Process_RR Explanation'!$L$19:$S$23,8,FALSE)</f>
        <v>445581.77299999999</v>
      </c>
      <c r="R47" s="229">
        <f t="shared" si="0"/>
        <v>4</v>
      </c>
      <c r="S47" s="228"/>
      <c r="T47" s="228"/>
      <c r="U47" s="228"/>
      <c r="V47" s="230" t="s">
        <v>29</v>
      </c>
      <c r="W47" s="216">
        <v>44491</v>
      </c>
      <c r="X47" s="230" t="s">
        <v>190</v>
      </c>
      <c r="Z47" s="292"/>
      <c r="AA47" s="293"/>
      <c r="AB47" s="294"/>
      <c r="AC47" s="293"/>
      <c r="AD47" s="295"/>
      <c r="AE47" s="295"/>
      <c r="AF47" s="294"/>
    </row>
    <row r="48" spans="1:32" s="240" customFormat="1" ht="28.5" x14ac:dyDescent="0.2">
      <c r="A48" s="224"/>
      <c r="B48" s="181">
        <v>5.7</v>
      </c>
      <c r="C48" s="216">
        <v>43467</v>
      </c>
      <c r="D48" s="181" t="s">
        <v>210</v>
      </c>
      <c r="E48" s="182" t="s">
        <v>173</v>
      </c>
      <c r="F48" s="183" t="s">
        <v>15</v>
      </c>
      <c r="G48" s="181" t="s">
        <v>202</v>
      </c>
      <c r="H48" s="184" t="s">
        <v>299</v>
      </c>
      <c r="I48" s="185"/>
      <c r="J48" s="225">
        <v>1</v>
      </c>
      <c r="K48" s="226" t="str">
        <f>VLOOKUP(J48,'[2]Risk Process_RR Explanation'!$L$19:$M$23,2,FALSE)</f>
        <v>VL</v>
      </c>
      <c r="L48" s="227">
        <f>VLOOKUP(J48,'[2]Risk Process_RR Explanation'!$L$19:$N$23,3,FALSE)</f>
        <v>2.5000000000000001E-2</v>
      </c>
      <c r="M48" s="225">
        <v>1</v>
      </c>
      <c r="N48" s="226" t="str">
        <f>VLOOKUP(M48,'[2]Risk Process_RR Explanation'!$L$19:$M$23,2,FALSE)</f>
        <v>VL</v>
      </c>
      <c r="O48" s="228">
        <f>VLOOKUP($M48,'[2]Risk Process_RR Explanation'!$L$19:$S$23,4,FALSE)</f>
        <v>44558.177299999996</v>
      </c>
      <c r="P48" s="228">
        <f>VLOOKUP($M48,'[2]Risk Process_RR Explanation'!$L$19:$S$23,6,FALSE)</f>
        <v>133674.5319</v>
      </c>
      <c r="Q48" s="228">
        <f>VLOOKUP($M48,'[2]Risk Process_RR Explanation'!$L$19:$S$23,8,FALSE)</f>
        <v>222790.88649999999</v>
      </c>
      <c r="R48" s="229">
        <f t="shared" si="0"/>
        <v>1</v>
      </c>
      <c r="S48" s="228"/>
      <c r="T48" s="228"/>
      <c r="U48" s="228"/>
      <c r="V48" s="230" t="s">
        <v>29</v>
      </c>
      <c r="W48" s="216">
        <v>44491</v>
      </c>
      <c r="X48" s="230" t="s">
        <v>190</v>
      </c>
      <c r="Y48" s="231"/>
      <c r="Z48" s="292"/>
      <c r="AA48" s="293"/>
      <c r="AB48" s="294"/>
      <c r="AC48" s="293"/>
      <c r="AD48" s="295"/>
      <c r="AE48" s="295"/>
      <c r="AF48" s="296"/>
    </row>
    <row r="49" spans="1:32" s="231" customFormat="1" ht="42.75" x14ac:dyDescent="0.2">
      <c r="A49" s="224"/>
      <c r="B49" s="181">
        <v>5.8</v>
      </c>
      <c r="C49" s="216">
        <v>43467</v>
      </c>
      <c r="D49" s="181" t="s">
        <v>210</v>
      </c>
      <c r="E49" s="182" t="s">
        <v>173</v>
      </c>
      <c r="F49" s="183" t="s">
        <v>15</v>
      </c>
      <c r="G49" s="181" t="s">
        <v>17</v>
      </c>
      <c r="H49" s="184" t="s">
        <v>300</v>
      </c>
      <c r="I49" s="185"/>
      <c r="J49" s="225">
        <v>1</v>
      </c>
      <c r="K49" s="226" t="str">
        <f>VLOOKUP(J49,'[2]Risk Process_RR Explanation'!$L$19:$M$23,2,FALSE)</f>
        <v>VL</v>
      </c>
      <c r="L49" s="227">
        <f>VLOOKUP(J49,'[2]Risk Process_RR Explanation'!$L$19:$N$23,3,FALSE)</f>
        <v>2.5000000000000001E-2</v>
      </c>
      <c r="M49" s="225">
        <v>3</v>
      </c>
      <c r="N49" s="226" t="str">
        <f>VLOOKUP(M49,'[2]Risk Process_RR Explanation'!$L$19:$M$23,2,FALSE)</f>
        <v>M</v>
      </c>
      <c r="O49" s="228">
        <f>VLOOKUP($M49,'[2]Risk Process_RR Explanation'!$L$19:$S$23,4,FALSE)</f>
        <v>445581.77299999999</v>
      </c>
      <c r="P49" s="228">
        <f>VLOOKUP($M49,'[2]Risk Process_RR Explanation'!$L$19:$S$23,6,FALSE)</f>
        <v>891163.54599999997</v>
      </c>
      <c r="Q49" s="228">
        <f>VLOOKUP($M49,'[2]Risk Process_RR Explanation'!$L$19:$S$23,8,FALSE)</f>
        <v>1336745.3189999999</v>
      </c>
      <c r="R49" s="229">
        <f t="shared" si="0"/>
        <v>3</v>
      </c>
      <c r="S49" s="228"/>
      <c r="T49" s="228"/>
      <c r="U49" s="228"/>
      <c r="V49" s="230" t="s">
        <v>29</v>
      </c>
      <c r="W49" s="216">
        <v>44491</v>
      </c>
      <c r="X49" s="230" t="s">
        <v>190</v>
      </c>
      <c r="Z49" s="292"/>
      <c r="AA49" s="293"/>
      <c r="AB49" s="294"/>
      <c r="AC49" s="293"/>
      <c r="AD49" s="295"/>
      <c r="AE49" s="295"/>
      <c r="AF49" s="294"/>
    </row>
    <row r="50" spans="1:32" s="231" customFormat="1" ht="42.75" x14ac:dyDescent="0.2">
      <c r="A50" s="224"/>
      <c r="B50" s="181">
        <v>5.9</v>
      </c>
      <c r="C50" s="216">
        <v>43467</v>
      </c>
      <c r="D50" s="181" t="s">
        <v>127</v>
      </c>
      <c r="E50" s="182" t="s">
        <v>173</v>
      </c>
      <c r="F50" s="183" t="s">
        <v>15</v>
      </c>
      <c r="G50" s="181" t="s">
        <v>17</v>
      </c>
      <c r="H50" s="184" t="s">
        <v>174</v>
      </c>
      <c r="I50" s="185"/>
      <c r="J50" s="225">
        <v>1</v>
      </c>
      <c r="K50" s="226" t="str">
        <f>VLOOKUP(J50,'[2]Risk Process_RR Explanation'!$L$19:$M$23,2,FALSE)</f>
        <v>VL</v>
      </c>
      <c r="L50" s="227">
        <f>VLOOKUP(J50,'[2]Risk Process_RR Explanation'!$L$19:$N$23,3,FALSE)</f>
        <v>2.5000000000000001E-2</v>
      </c>
      <c r="M50" s="225">
        <v>5</v>
      </c>
      <c r="N50" s="226" t="str">
        <f>VLOOKUP(M50,'[2]Risk Process_RR Explanation'!$L$19:$M$23,2,FALSE)</f>
        <v>VH</v>
      </c>
      <c r="O50" s="228">
        <f>VLOOKUP($M50,'[2]Risk Process_RR Explanation'!$L$19:$S$23,4,FALSE)</f>
        <v>2227908.8649999998</v>
      </c>
      <c r="P50" s="228">
        <f>VLOOKUP($M50,'[2]Risk Process_RR Explanation'!$L$19:$S$23,6,FALSE)</f>
        <v>3341863.2974999994</v>
      </c>
      <c r="Q50" s="228">
        <f>VLOOKUP($M50,'[2]Risk Process_RR Explanation'!$L$19:$S$23,8,FALSE)</f>
        <v>4455817.7299999995</v>
      </c>
      <c r="R50" s="229">
        <f t="shared" si="0"/>
        <v>5</v>
      </c>
      <c r="S50" s="228"/>
      <c r="T50" s="228"/>
      <c r="U50" s="228"/>
      <c r="V50" s="230" t="s">
        <v>29</v>
      </c>
      <c r="W50" s="216">
        <v>44491</v>
      </c>
      <c r="X50" s="225" t="s">
        <v>178</v>
      </c>
      <c r="Z50" s="292"/>
      <c r="AA50" s="293"/>
      <c r="AB50" s="294"/>
      <c r="AC50" s="293"/>
      <c r="AD50" s="295"/>
      <c r="AE50" s="295"/>
      <c r="AF50" s="294"/>
    </row>
    <row r="51" spans="1:32" s="231" customFormat="1" ht="28.5" x14ac:dyDescent="0.2">
      <c r="A51" s="181"/>
      <c r="B51" s="181">
        <v>1.1000000000000001</v>
      </c>
      <c r="C51" s="216">
        <v>43467</v>
      </c>
      <c r="D51" s="181" t="s">
        <v>207</v>
      </c>
      <c r="E51" s="182" t="s">
        <v>212</v>
      </c>
      <c r="F51" s="183" t="s">
        <v>15</v>
      </c>
      <c r="G51" s="181" t="s">
        <v>202</v>
      </c>
      <c r="H51" s="184" t="s">
        <v>215</v>
      </c>
      <c r="I51" s="185" t="s">
        <v>216</v>
      </c>
      <c r="J51" s="225">
        <v>3</v>
      </c>
      <c r="K51" s="226" t="str">
        <f>VLOOKUP(J51,'[2]Risk Process_RR Explanation'!$L$19:$M$23,2,FALSE)</f>
        <v>M</v>
      </c>
      <c r="L51" s="227">
        <f>VLOOKUP(J51,'[2]Risk Process_RR Explanation'!$L$19:$N$23,3,FALSE)</f>
        <v>0.35499999999999998</v>
      </c>
      <c r="M51" s="225">
        <v>3</v>
      </c>
      <c r="N51" s="226" t="str">
        <f>VLOOKUP(M51,'[2]Risk Process_RR Explanation'!$L$19:$M$23,2,FALSE)</f>
        <v>M</v>
      </c>
      <c r="O51" s="228">
        <f>VLOOKUP($M51,'[2]Risk Process_RR Explanation'!$L$19:$S$23,4,FALSE)</f>
        <v>445581.77299999999</v>
      </c>
      <c r="P51" s="228">
        <f>VLOOKUP($M51,'[2]Risk Process_RR Explanation'!$L$19:$S$23,6,FALSE)</f>
        <v>891163.54599999997</v>
      </c>
      <c r="Q51" s="228">
        <f>VLOOKUP($M51,'[2]Risk Process_RR Explanation'!$L$19:$S$23,8,FALSE)</f>
        <v>1336745.3189999999</v>
      </c>
      <c r="R51" s="229">
        <f t="shared" si="0"/>
        <v>9</v>
      </c>
      <c r="S51" s="228">
        <f>$L51*O51</f>
        <v>158181.529415</v>
      </c>
      <c r="T51" s="228">
        <f>$L51*P51</f>
        <v>316363.05882999999</v>
      </c>
      <c r="U51" s="228">
        <f>$L51*Q51</f>
        <v>474544.58824499993</v>
      </c>
      <c r="V51" s="230" t="s">
        <v>29</v>
      </c>
      <c r="W51" s="216">
        <v>44491</v>
      </c>
      <c r="X51" s="225"/>
      <c r="Z51" s="292"/>
      <c r="AA51" s="293"/>
      <c r="AB51" s="294"/>
      <c r="AC51" s="293"/>
      <c r="AD51" s="295"/>
      <c r="AE51" s="295"/>
      <c r="AF51" s="294"/>
    </row>
    <row r="52" spans="1:32" s="231" customFormat="1" ht="42.75" x14ac:dyDescent="0.2">
      <c r="A52" s="241"/>
      <c r="B52" s="217">
        <v>6.1</v>
      </c>
      <c r="C52" s="218">
        <v>43467</v>
      </c>
      <c r="D52" s="217" t="s">
        <v>210</v>
      </c>
      <c r="E52" s="219" t="s">
        <v>204</v>
      </c>
      <c r="F52" s="220" t="s">
        <v>15</v>
      </c>
      <c r="G52" s="217" t="s">
        <v>202</v>
      </c>
      <c r="H52" s="221" t="s">
        <v>211</v>
      </c>
      <c r="I52" s="222"/>
      <c r="J52" s="234">
        <v>2</v>
      </c>
      <c r="K52" s="235" t="str">
        <f>VLOOKUP(J52,'[2]Risk Process_RR Explanation'!$L$19:$M$23,2,FALSE)</f>
        <v>L</v>
      </c>
      <c r="L52" s="236">
        <f>VLOOKUP(J52,'[2]Risk Process_RR Explanation'!$L$19:$N$23,3,FALSE)</f>
        <v>0.13</v>
      </c>
      <c r="M52" s="234">
        <v>3</v>
      </c>
      <c r="N52" s="235" t="str">
        <f>VLOOKUP(M52,'[2]Risk Process_RR Explanation'!$L$19:$M$23,2,FALSE)</f>
        <v>M</v>
      </c>
      <c r="O52" s="237">
        <f>VLOOKUP($M52,'[2]Risk Process_RR Explanation'!$L$19:$S$23,4,FALSE)</f>
        <v>445581.77299999999</v>
      </c>
      <c r="P52" s="237">
        <f>VLOOKUP($M52,'[2]Risk Process_RR Explanation'!$L$19:$S$23,6,FALSE)</f>
        <v>891163.54599999997</v>
      </c>
      <c r="Q52" s="237">
        <f>VLOOKUP($M52,'[2]Risk Process_RR Explanation'!$L$19:$S$23,8,FALSE)</f>
        <v>1336745.3189999999</v>
      </c>
      <c r="R52" s="238">
        <f t="shared" si="0"/>
        <v>6</v>
      </c>
      <c r="S52" s="237"/>
      <c r="T52" s="237"/>
      <c r="U52" s="237"/>
      <c r="V52" s="239" t="s">
        <v>30</v>
      </c>
      <c r="W52" s="218">
        <v>44491</v>
      </c>
      <c r="X52" s="239"/>
      <c r="Z52" s="292"/>
      <c r="AA52" s="293"/>
      <c r="AB52" s="294"/>
      <c r="AC52" s="293"/>
      <c r="AD52" s="295"/>
      <c r="AE52" s="295"/>
      <c r="AF52" s="294"/>
    </row>
    <row r="53" spans="1:32" s="231" customFormat="1" ht="28.5" x14ac:dyDescent="0.2">
      <c r="A53" s="224"/>
      <c r="B53" s="181">
        <v>6.2</v>
      </c>
      <c r="C53" s="216">
        <v>43467</v>
      </c>
      <c r="D53" s="181" t="s">
        <v>210</v>
      </c>
      <c r="E53" s="182" t="s">
        <v>204</v>
      </c>
      <c r="F53" s="183" t="s">
        <v>15</v>
      </c>
      <c r="G53" s="181" t="s">
        <v>278</v>
      </c>
      <c r="H53" s="184" t="s">
        <v>285</v>
      </c>
      <c r="I53" s="185"/>
      <c r="J53" s="225">
        <v>3</v>
      </c>
      <c r="K53" s="226" t="str">
        <f>VLOOKUP(J53,'[2]Risk Process_RR Explanation'!$L$19:$M$23,2,FALSE)</f>
        <v>M</v>
      </c>
      <c r="L53" s="227">
        <f>VLOOKUP(J53,'[2]Risk Process_RR Explanation'!$L$19:$N$23,3,FALSE)</f>
        <v>0.35499999999999998</v>
      </c>
      <c r="M53" s="225">
        <v>3</v>
      </c>
      <c r="N53" s="226" t="str">
        <f>VLOOKUP(M53,'[2]Risk Process_RR Explanation'!$L$19:$M$23,2,FALSE)</f>
        <v>M</v>
      </c>
      <c r="O53" s="228">
        <f>VLOOKUP($M53,'[2]Risk Process_RR Explanation'!$L$19:$S$23,4,FALSE)</f>
        <v>445581.77299999999</v>
      </c>
      <c r="P53" s="228">
        <f>VLOOKUP($M53,'[2]Risk Process_RR Explanation'!$L$19:$S$23,6,FALSE)</f>
        <v>891163.54599999997</v>
      </c>
      <c r="Q53" s="228">
        <f>VLOOKUP($M53,'[2]Risk Process_RR Explanation'!$L$19:$S$23,8,FALSE)</f>
        <v>1336745.3189999999</v>
      </c>
      <c r="R53" s="229">
        <f t="shared" si="0"/>
        <v>9</v>
      </c>
      <c r="S53" s="228">
        <f>$L53*O53</f>
        <v>158181.529415</v>
      </c>
      <c r="T53" s="228">
        <f>$L53*P53</f>
        <v>316363.05882999999</v>
      </c>
      <c r="U53" s="228">
        <f>$L53*Q53</f>
        <v>474544.58824499993</v>
      </c>
      <c r="V53" s="230" t="s">
        <v>29</v>
      </c>
      <c r="W53" s="216">
        <v>44491</v>
      </c>
      <c r="X53" s="225"/>
      <c r="Z53" s="292"/>
      <c r="AA53" s="293"/>
      <c r="AB53" s="294"/>
      <c r="AC53" s="293"/>
      <c r="AD53" s="295"/>
      <c r="AE53" s="295"/>
      <c r="AF53" s="294"/>
    </row>
    <row r="54" spans="1:32" s="231" customFormat="1" x14ac:dyDescent="0.2">
      <c r="A54" s="241"/>
      <c r="B54" s="217">
        <v>6.3</v>
      </c>
      <c r="C54" s="218">
        <v>43467</v>
      </c>
      <c r="D54" s="217" t="s">
        <v>223</v>
      </c>
      <c r="E54" s="219" t="s">
        <v>204</v>
      </c>
      <c r="F54" s="220" t="s">
        <v>15</v>
      </c>
      <c r="G54" s="217" t="s">
        <v>218</v>
      </c>
      <c r="H54" s="221" t="s">
        <v>224</v>
      </c>
      <c r="I54" s="222"/>
      <c r="J54" s="234">
        <v>1</v>
      </c>
      <c r="K54" s="235" t="str">
        <f>VLOOKUP(J54,'[2]Risk Process_RR Explanation'!$L$19:$M$23,2,FALSE)</f>
        <v>VL</v>
      </c>
      <c r="L54" s="236">
        <f>VLOOKUP(J54,'[2]Risk Process_RR Explanation'!$L$19:$N$23,3,FALSE)</f>
        <v>2.5000000000000001E-2</v>
      </c>
      <c r="M54" s="234">
        <v>5</v>
      </c>
      <c r="N54" s="235" t="str">
        <f>VLOOKUP(M54,'[2]Risk Process_RR Explanation'!$L$19:$M$23,2,FALSE)</f>
        <v>VH</v>
      </c>
      <c r="O54" s="237">
        <f>VLOOKUP($M54,'[2]Risk Process_RR Explanation'!$L$19:$S$23,4,FALSE)</f>
        <v>2227908.8649999998</v>
      </c>
      <c r="P54" s="237">
        <f>VLOOKUP($M54,'[2]Risk Process_RR Explanation'!$L$19:$S$23,6,FALSE)</f>
        <v>3341863.2974999994</v>
      </c>
      <c r="Q54" s="237">
        <f>VLOOKUP($M54,'[2]Risk Process_RR Explanation'!$L$19:$S$23,8,FALSE)</f>
        <v>4455817.7299999995</v>
      </c>
      <c r="R54" s="238">
        <f t="shared" si="0"/>
        <v>5</v>
      </c>
      <c r="S54" s="237"/>
      <c r="T54" s="237"/>
      <c r="U54" s="237"/>
      <c r="V54" s="239" t="s">
        <v>30</v>
      </c>
      <c r="W54" s="218">
        <v>44491</v>
      </c>
      <c r="X54" s="239"/>
      <c r="Z54" s="292"/>
      <c r="AA54" s="293"/>
      <c r="AB54" s="294"/>
      <c r="AC54" s="293"/>
      <c r="AD54" s="295"/>
      <c r="AE54" s="295"/>
      <c r="AF54" s="294"/>
    </row>
    <row r="55" spans="1:32" s="231" customFormat="1" ht="28.5" x14ac:dyDescent="0.2">
      <c r="A55" s="232"/>
      <c r="B55" s="181">
        <v>6.8</v>
      </c>
      <c r="C55" s="216">
        <v>44491</v>
      </c>
      <c r="D55" s="181" t="s">
        <v>185</v>
      </c>
      <c r="E55" s="182" t="s">
        <v>204</v>
      </c>
      <c r="F55" s="183" t="s">
        <v>15</v>
      </c>
      <c r="G55" s="181" t="s">
        <v>202</v>
      </c>
      <c r="H55" s="184" t="s">
        <v>205</v>
      </c>
      <c r="I55" s="185" t="s">
        <v>206</v>
      </c>
      <c r="J55" s="225">
        <v>3</v>
      </c>
      <c r="K55" s="226" t="str">
        <f>VLOOKUP(J55,'[2]Risk Process_RR Explanation'!$L$19:$M$23,2,FALSE)</f>
        <v>M</v>
      </c>
      <c r="L55" s="227">
        <f>VLOOKUP(J55,'[2]Risk Process_RR Explanation'!$L$19:$N$23,3,FALSE)</f>
        <v>0.35499999999999998</v>
      </c>
      <c r="M55" s="225">
        <v>3</v>
      </c>
      <c r="N55" s="226" t="str">
        <f>VLOOKUP(M55,'[2]Risk Process_RR Explanation'!$L$19:$M$23,2,FALSE)</f>
        <v>M</v>
      </c>
      <c r="O55" s="228">
        <f>VLOOKUP($M55,'[2]Risk Process_RR Explanation'!$L$19:$S$23,4,FALSE)</f>
        <v>445581.77299999999</v>
      </c>
      <c r="P55" s="228">
        <f>VLOOKUP($M55,'[2]Risk Process_RR Explanation'!$L$19:$S$23,6,FALSE)</f>
        <v>891163.54599999997</v>
      </c>
      <c r="Q55" s="228">
        <f>VLOOKUP($M55,'[2]Risk Process_RR Explanation'!$L$19:$S$23,8,FALSE)</f>
        <v>1336745.3189999999</v>
      </c>
      <c r="R55" s="229">
        <f t="shared" si="0"/>
        <v>9</v>
      </c>
      <c r="S55" s="228">
        <f>$L55*O55</f>
        <v>158181.529415</v>
      </c>
      <c r="T55" s="228">
        <f>$L55*P55</f>
        <v>316363.05882999999</v>
      </c>
      <c r="U55" s="228">
        <f>$L55*Q55</f>
        <v>474544.58824499993</v>
      </c>
      <c r="V55" s="230" t="s">
        <v>29</v>
      </c>
      <c r="W55" s="216">
        <v>44491</v>
      </c>
      <c r="X55" s="225"/>
      <c r="Z55" s="292"/>
      <c r="AA55" s="293"/>
      <c r="AB55" s="294"/>
      <c r="AC55" s="293"/>
      <c r="AD55" s="295"/>
      <c r="AE55" s="295"/>
      <c r="AF55" s="294"/>
    </row>
    <row r="56" spans="1:32" s="231" customFormat="1" ht="28.5" x14ac:dyDescent="0.2">
      <c r="A56" s="224"/>
      <c r="B56" s="181">
        <v>6.5</v>
      </c>
      <c r="C56" s="216">
        <v>43467</v>
      </c>
      <c r="D56" s="181" t="s">
        <v>127</v>
      </c>
      <c r="E56" s="182" t="s">
        <v>204</v>
      </c>
      <c r="F56" s="183" t="s">
        <v>15</v>
      </c>
      <c r="G56" s="181" t="s">
        <v>278</v>
      </c>
      <c r="H56" s="184" t="s">
        <v>284</v>
      </c>
      <c r="I56" s="185"/>
      <c r="J56" s="225">
        <v>5</v>
      </c>
      <c r="K56" s="226" t="str">
        <f>VLOOKUP(J56,'[2]Risk Process_RR Explanation'!$L$19:$M$23,2,FALSE)</f>
        <v>VH</v>
      </c>
      <c r="L56" s="227">
        <f>VLOOKUP(J56,'[2]Risk Process_RR Explanation'!$L$19:$N$23,3,FALSE)</f>
        <v>0.9</v>
      </c>
      <c r="M56" s="225">
        <v>2</v>
      </c>
      <c r="N56" s="226" t="str">
        <f>VLOOKUP(M56,'[2]Risk Process_RR Explanation'!$L$19:$M$23,2,FALSE)</f>
        <v>L</v>
      </c>
      <c r="O56" s="228">
        <f>VLOOKUP($M56,'[2]Risk Process_RR Explanation'!$L$19:$S$23,4,FALSE)</f>
        <v>222790.88649999999</v>
      </c>
      <c r="P56" s="228">
        <f>VLOOKUP($M56,'[2]Risk Process_RR Explanation'!$L$19:$S$23,6,FALSE)</f>
        <v>334186.32974999998</v>
      </c>
      <c r="Q56" s="228">
        <f>VLOOKUP($M56,'[2]Risk Process_RR Explanation'!$L$19:$S$23,8,FALSE)</f>
        <v>445581.77299999999</v>
      </c>
      <c r="R56" s="229">
        <f t="shared" si="0"/>
        <v>10</v>
      </c>
      <c r="S56" s="228"/>
      <c r="T56" s="228"/>
      <c r="U56" s="228"/>
      <c r="V56" s="230" t="s">
        <v>29</v>
      </c>
      <c r="W56" s="216">
        <v>44491</v>
      </c>
      <c r="X56" s="225" t="s">
        <v>178</v>
      </c>
      <c r="Z56" s="292"/>
      <c r="AA56" s="293"/>
      <c r="AB56" s="294"/>
      <c r="AC56" s="293"/>
      <c r="AD56" s="295"/>
      <c r="AE56" s="295"/>
      <c r="AF56" s="294"/>
    </row>
    <row r="57" spans="1:32" s="240" customFormat="1" ht="28.5" x14ac:dyDescent="0.2">
      <c r="A57" s="233"/>
      <c r="B57" s="217">
        <v>6.6</v>
      </c>
      <c r="C57" s="218">
        <v>43467</v>
      </c>
      <c r="D57" s="217" t="s">
        <v>210</v>
      </c>
      <c r="E57" s="219" t="s">
        <v>204</v>
      </c>
      <c r="F57" s="220" t="s">
        <v>15</v>
      </c>
      <c r="G57" s="217" t="s">
        <v>202</v>
      </c>
      <c r="H57" s="221" t="s">
        <v>301</v>
      </c>
      <c r="I57" s="222"/>
      <c r="J57" s="234">
        <v>4</v>
      </c>
      <c r="K57" s="235" t="str">
        <f>VLOOKUP(J57,'[2]Risk Process_RR Explanation'!$L$19:$M$23,2,FALSE)</f>
        <v>H</v>
      </c>
      <c r="L57" s="236">
        <f>VLOOKUP(J57,'[2]Risk Process_RR Explanation'!$L$19:$N$23,3,FALSE)</f>
        <v>0.65500000000000003</v>
      </c>
      <c r="M57" s="234">
        <v>4</v>
      </c>
      <c r="N57" s="235" t="str">
        <f>VLOOKUP(M57,'[2]Risk Process_RR Explanation'!$L$19:$M$23,2,FALSE)</f>
        <v>H</v>
      </c>
      <c r="O57" s="237">
        <f>VLOOKUP($M57,'[2]Risk Process_RR Explanation'!$L$19:$S$23,4,FALSE)</f>
        <v>1336745.3189999999</v>
      </c>
      <c r="P57" s="237">
        <f>VLOOKUP($M57,'[2]Risk Process_RR Explanation'!$L$19:$S$23,6,FALSE)</f>
        <v>1782327.0919999997</v>
      </c>
      <c r="Q57" s="237">
        <f>VLOOKUP($M57,'[2]Risk Process_RR Explanation'!$L$19:$S$23,8,FALSE)</f>
        <v>2227908.8649999998</v>
      </c>
      <c r="R57" s="238">
        <f t="shared" si="0"/>
        <v>16</v>
      </c>
      <c r="S57" s="237"/>
      <c r="T57" s="237"/>
      <c r="U57" s="237"/>
      <c r="V57" s="239" t="s">
        <v>30</v>
      </c>
      <c r="W57" s="218">
        <v>44491</v>
      </c>
      <c r="X57" s="239"/>
      <c r="Z57" s="292"/>
      <c r="AA57" s="293"/>
      <c r="AB57" s="294"/>
      <c r="AC57" s="293"/>
      <c r="AD57" s="295"/>
      <c r="AE57" s="295"/>
      <c r="AF57" s="296"/>
    </row>
    <row r="58" spans="1:32" s="231" customFormat="1" ht="57" x14ac:dyDescent="0.2">
      <c r="A58" s="224"/>
      <c r="B58" s="181">
        <v>2.2000000000000002</v>
      </c>
      <c r="C58" s="216">
        <v>43467</v>
      </c>
      <c r="D58" s="181" t="s">
        <v>210</v>
      </c>
      <c r="E58" s="182" t="s">
        <v>186</v>
      </c>
      <c r="F58" s="183" t="s">
        <v>15</v>
      </c>
      <c r="G58" s="181" t="s">
        <v>267</v>
      </c>
      <c r="H58" s="184" t="s">
        <v>268</v>
      </c>
      <c r="I58" s="185" t="s">
        <v>269</v>
      </c>
      <c r="J58" s="225">
        <v>3</v>
      </c>
      <c r="K58" s="226" t="str">
        <f>VLOOKUP(J58,'[2]Risk Process_RR Explanation'!$L$19:$M$23,2,FALSE)</f>
        <v>M</v>
      </c>
      <c r="L58" s="227">
        <f>VLOOKUP(J58,'[2]Risk Process_RR Explanation'!$L$19:$N$23,3,FALSE)</f>
        <v>0.35499999999999998</v>
      </c>
      <c r="M58" s="225">
        <v>2</v>
      </c>
      <c r="N58" s="226" t="str">
        <f>VLOOKUP(M58,'[2]Risk Process_RR Explanation'!$L$19:$M$23,2,FALSE)</f>
        <v>L</v>
      </c>
      <c r="O58" s="228">
        <f>VLOOKUP($M58,'[2]Risk Process_RR Explanation'!$L$19:$S$23,4,FALSE)</f>
        <v>222790.88649999999</v>
      </c>
      <c r="P58" s="228">
        <f>VLOOKUP($M58,'[2]Risk Process_RR Explanation'!$L$19:$S$23,6,FALSE)</f>
        <v>334186.32974999998</v>
      </c>
      <c r="Q58" s="228">
        <f>VLOOKUP($M58,'[2]Risk Process_RR Explanation'!$L$19:$S$23,8,FALSE)</f>
        <v>445581.77299999999</v>
      </c>
      <c r="R58" s="229">
        <f t="shared" si="0"/>
        <v>6</v>
      </c>
      <c r="S58" s="228">
        <f t="shared" ref="S58:U59" si="4">$L58*O58</f>
        <v>79090.764707499999</v>
      </c>
      <c r="T58" s="228">
        <f t="shared" si="4"/>
        <v>118636.14706124998</v>
      </c>
      <c r="U58" s="228">
        <f t="shared" si="4"/>
        <v>158181.529415</v>
      </c>
      <c r="V58" s="230" t="s">
        <v>29</v>
      </c>
      <c r="W58" s="216">
        <v>44491</v>
      </c>
      <c r="X58" s="225"/>
      <c r="Z58" s="292"/>
      <c r="AA58" s="293"/>
      <c r="AB58" s="294"/>
      <c r="AC58" s="293"/>
      <c r="AD58" s="295"/>
      <c r="AE58" s="295"/>
      <c r="AF58" s="294"/>
    </row>
    <row r="59" spans="1:32" s="240" customFormat="1" ht="28.5" x14ac:dyDescent="0.2">
      <c r="A59" s="224"/>
      <c r="B59" s="181">
        <v>3.1</v>
      </c>
      <c r="C59" s="216">
        <v>43467</v>
      </c>
      <c r="D59" s="181" t="s">
        <v>185</v>
      </c>
      <c r="E59" s="182" t="s">
        <v>245</v>
      </c>
      <c r="F59" s="183" t="s">
        <v>15</v>
      </c>
      <c r="G59" s="181" t="s">
        <v>241</v>
      </c>
      <c r="H59" s="184" t="s">
        <v>302</v>
      </c>
      <c r="I59" s="185" t="s">
        <v>303</v>
      </c>
      <c r="J59" s="225">
        <v>2</v>
      </c>
      <c r="K59" s="226" t="str">
        <f>VLOOKUP(J59,'[2]Risk Process_RR Explanation'!$L$19:$M$23,2,FALSE)</f>
        <v>L</v>
      </c>
      <c r="L59" s="227">
        <f>VLOOKUP(J59,'[2]Risk Process_RR Explanation'!$L$19:$N$23,3,FALSE)</f>
        <v>0.13</v>
      </c>
      <c r="M59" s="225">
        <v>3</v>
      </c>
      <c r="N59" s="226" t="str">
        <f>VLOOKUP(M59,'[2]Risk Process_RR Explanation'!$L$19:$M$23,2,FALSE)</f>
        <v>M</v>
      </c>
      <c r="O59" s="228">
        <f>VLOOKUP($M59,'[2]Risk Process_RR Explanation'!$L$19:$S$23,4,FALSE)</f>
        <v>445581.77299999999</v>
      </c>
      <c r="P59" s="228">
        <f>VLOOKUP($M59,'[2]Risk Process_RR Explanation'!$L$19:$S$23,6,FALSE)</f>
        <v>891163.54599999997</v>
      </c>
      <c r="Q59" s="228">
        <f>VLOOKUP($M59,'[2]Risk Process_RR Explanation'!$L$19:$S$23,8,FALSE)</f>
        <v>1336745.3189999999</v>
      </c>
      <c r="R59" s="229">
        <f t="shared" si="0"/>
        <v>6</v>
      </c>
      <c r="S59" s="228">
        <f t="shared" si="4"/>
        <v>57925.630490000003</v>
      </c>
      <c r="T59" s="228">
        <f t="shared" si="4"/>
        <v>115851.26098000001</v>
      </c>
      <c r="U59" s="228">
        <f t="shared" si="4"/>
        <v>173776.89147</v>
      </c>
      <c r="V59" s="230" t="s">
        <v>29</v>
      </c>
      <c r="W59" s="216">
        <v>44491</v>
      </c>
      <c r="X59" s="225"/>
      <c r="Y59" s="231"/>
      <c r="Z59" s="292"/>
      <c r="AA59" s="293"/>
      <c r="AB59" s="294"/>
      <c r="AC59" s="293"/>
      <c r="AD59" s="295"/>
      <c r="AE59" s="295"/>
      <c r="AF59" s="296"/>
    </row>
    <row r="60" spans="1:32" s="240" customFormat="1" ht="28.5" x14ac:dyDescent="0.2">
      <c r="A60" s="232"/>
      <c r="B60" s="181">
        <v>7.11</v>
      </c>
      <c r="C60" s="216">
        <v>43467</v>
      </c>
      <c r="D60" s="181" t="s">
        <v>127</v>
      </c>
      <c r="E60" s="182" t="s">
        <v>17</v>
      </c>
      <c r="F60" s="183" t="s">
        <v>15</v>
      </c>
      <c r="G60" s="181" t="s">
        <v>18</v>
      </c>
      <c r="H60" s="184" t="s">
        <v>240</v>
      </c>
      <c r="I60" s="185" t="s">
        <v>237</v>
      </c>
      <c r="J60" s="225">
        <v>1</v>
      </c>
      <c r="K60" s="226" t="str">
        <f>VLOOKUP(J60,'[2]Risk Process_RR Explanation'!$L$19:$M$23,2,FALSE)</f>
        <v>VL</v>
      </c>
      <c r="L60" s="227">
        <f>VLOOKUP(J60,'[2]Risk Process_RR Explanation'!$L$19:$N$23,3,FALSE)</f>
        <v>2.5000000000000001E-2</v>
      </c>
      <c r="M60" s="225">
        <v>5</v>
      </c>
      <c r="N60" s="226" t="str">
        <f>VLOOKUP(M60,'[2]Risk Process_RR Explanation'!$L$19:$M$23,2,FALSE)</f>
        <v>VH</v>
      </c>
      <c r="O60" s="228">
        <f>VLOOKUP($M60,'[2]Risk Process_RR Explanation'!$L$19:$S$23,4,FALSE)</f>
        <v>2227908.8649999998</v>
      </c>
      <c r="P60" s="228">
        <f>VLOOKUP($M60,'[2]Risk Process_RR Explanation'!$L$19:$S$23,6,FALSE)</f>
        <v>3341863.2974999994</v>
      </c>
      <c r="Q60" s="228">
        <f>VLOOKUP($M60,'[2]Risk Process_RR Explanation'!$L$19:$S$23,8,FALSE)</f>
        <v>4455817.7299999995</v>
      </c>
      <c r="R60" s="229">
        <f t="shared" si="0"/>
        <v>5</v>
      </c>
      <c r="S60" s="228"/>
      <c r="T60" s="228"/>
      <c r="U60" s="228"/>
      <c r="V60" s="230" t="s">
        <v>29</v>
      </c>
      <c r="W60" s="216">
        <v>44491</v>
      </c>
      <c r="X60" s="225" t="s">
        <v>178</v>
      </c>
      <c r="Y60" s="231"/>
      <c r="Z60" s="292"/>
      <c r="AA60" s="293"/>
      <c r="AB60" s="294"/>
      <c r="AC60" s="293"/>
      <c r="AD60" s="295"/>
      <c r="AE60" s="295"/>
      <c r="AF60" s="296"/>
    </row>
    <row r="61" spans="1:32" s="240" customFormat="1" ht="28.5" x14ac:dyDescent="0.2">
      <c r="A61" s="224"/>
      <c r="B61" s="181">
        <v>7.12</v>
      </c>
      <c r="C61" s="216">
        <v>43467</v>
      </c>
      <c r="D61" s="181" t="s">
        <v>127</v>
      </c>
      <c r="E61" s="182" t="s">
        <v>17</v>
      </c>
      <c r="F61" s="183" t="s">
        <v>15</v>
      </c>
      <c r="G61" s="181" t="s">
        <v>248</v>
      </c>
      <c r="H61" s="184" t="s">
        <v>250</v>
      </c>
      <c r="I61" s="185"/>
      <c r="J61" s="225">
        <v>3</v>
      </c>
      <c r="K61" s="226" t="str">
        <f>VLOOKUP(J61,'[2]Risk Process_RR Explanation'!$L$19:$M$23,2,FALSE)</f>
        <v>M</v>
      </c>
      <c r="L61" s="227">
        <f>VLOOKUP(J61,'[2]Risk Process_RR Explanation'!$L$19:$N$23,3,FALSE)</f>
        <v>0.35499999999999998</v>
      </c>
      <c r="M61" s="225">
        <v>5</v>
      </c>
      <c r="N61" s="226" t="str">
        <f>VLOOKUP(M61,'[2]Risk Process_RR Explanation'!$L$19:$M$23,2,FALSE)</f>
        <v>VH</v>
      </c>
      <c r="O61" s="228">
        <f>VLOOKUP($M61,'[2]Risk Process_RR Explanation'!$L$19:$S$23,4,FALSE)</f>
        <v>2227908.8649999998</v>
      </c>
      <c r="P61" s="228">
        <f>VLOOKUP($M61,'[2]Risk Process_RR Explanation'!$L$19:$S$23,6,FALSE)</f>
        <v>3341863.2974999994</v>
      </c>
      <c r="Q61" s="228">
        <f>VLOOKUP($M61,'[2]Risk Process_RR Explanation'!$L$19:$S$23,8,FALSE)</f>
        <v>4455817.7299999995</v>
      </c>
      <c r="R61" s="229">
        <f t="shared" si="0"/>
        <v>15</v>
      </c>
      <c r="S61" s="228"/>
      <c r="T61" s="228"/>
      <c r="U61" s="228"/>
      <c r="V61" s="230" t="s">
        <v>29</v>
      </c>
      <c r="W61" s="216">
        <v>44491</v>
      </c>
      <c r="X61" s="225" t="s">
        <v>178</v>
      </c>
      <c r="Y61" s="231"/>
      <c r="Z61" s="292"/>
      <c r="AA61" s="293"/>
      <c r="AB61" s="294"/>
      <c r="AC61" s="293"/>
      <c r="AD61" s="295"/>
      <c r="AE61" s="295"/>
      <c r="AF61" s="296"/>
    </row>
    <row r="62" spans="1:32" s="231" customFormat="1" ht="42.75" x14ac:dyDescent="0.2">
      <c r="A62" s="241"/>
      <c r="B62" s="217">
        <v>7.13</v>
      </c>
      <c r="C62" s="218">
        <v>43467</v>
      </c>
      <c r="D62" s="217"/>
      <c r="E62" s="219" t="s">
        <v>17</v>
      </c>
      <c r="F62" s="220" t="s">
        <v>15</v>
      </c>
      <c r="G62" s="217" t="s">
        <v>202</v>
      </c>
      <c r="H62" s="221" t="s">
        <v>203</v>
      </c>
      <c r="I62" s="222"/>
      <c r="J62" s="234">
        <v>3</v>
      </c>
      <c r="K62" s="235" t="str">
        <f>VLOOKUP(J62,'[2]Risk Process_RR Explanation'!$L$19:$M$23,2,FALSE)</f>
        <v>M</v>
      </c>
      <c r="L62" s="236">
        <f>VLOOKUP(J62,'[2]Risk Process_RR Explanation'!$L$19:$N$23,3,FALSE)</f>
        <v>0.35499999999999998</v>
      </c>
      <c r="M62" s="234">
        <v>4</v>
      </c>
      <c r="N62" s="235" t="str">
        <f>VLOOKUP(M62,'[2]Risk Process_RR Explanation'!$L$19:$M$23,2,FALSE)</f>
        <v>H</v>
      </c>
      <c r="O62" s="237">
        <f>VLOOKUP($M62,'[2]Risk Process_RR Explanation'!$L$19:$S$23,4,FALSE)</f>
        <v>1336745.3189999999</v>
      </c>
      <c r="P62" s="237">
        <f>VLOOKUP($M62,'[2]Risk Process_RR Explanation'!$L$19:$S$23,6,FALSE)</f>
        <v>1782327.0919999997</v>
      </c>
      <c r="Q62" s="237">
        <f>VLOOKUP($M62,'[2]Risk Process_RR Explanation'!$L$19:$S$23,8,FALSE)</f>
        <v>2227908.8649999998</v>
      </c>
      <c r="R62" s="238">
        <f t="shared" si="0"/>
        <v>12</v>
      </c>
      <c r="S62" s="237"/>
      <c r="T62" s="237"/>
      <c r="U62" s="237"/>
      <c r="V62" s="239" t="s">
        <v>30</v>
      </c>
      <c r="W62" s="218">
        <v>44491</v>
      </c>
      <c r="X62" s="239"/>
      <c r="Z62" s="292"/>
      <c r="AA62" s="293"/>
      <c r="AB62" s="294"/>
      <c r="AC62" s="293"/>
      <c r="AD62" s="295"/>
      <c r="AE62" s="295"/>
      <c r="AF62" s="294"/>
    </row>
    <row r="63" spans="1:32" s="231" customFormat="1" x14ac:dyDescent="0.2">
      <c r="A63" s="224"/>
      <c r="B63" s="181">
        <v>6.4</v>
      </c>
      <c r="C63" s="216">
        <v>43467</v>
      </c>
      <c r="D63" s="181" t="s">
        <v>185</v>
      </c>
      <c r="E63" s="182" t="s">
        <v>204</v>
      </c>
      <c r="F63" s="183" t="s">
        <v>15</v>
      </c>
      <c r="G63" s="181" t="s">
        <v>227</v>
      </c>
      <c r="H63" s="184" t="s">
        <v>230</v>
      </c>
      <c r="I63" s="185"/>
      <c r="J63" s="225">
        <v>2</v>
      </c>
      <c r="K63" s="226" t="str">
        <f>VLOOKUP(J63,'[2]Risk Process_RR Explanation'!$L$19:$M$23,2,FALSE)</f>
        <v>L</v>
      </c>
      <c r="L63" s="227">
        <f>VLOOKUP(J63,'[2]Risk Process_RR Explanation'!$L$19:$N$23,3,FALSE)</f>
        <v>0.13</v>
      </c>
      <c r="M63" s="225">
        <v>3</v>
      </c>
      <c r="N63" s="226" t="str">
        <f>VLOOKUP(M63,'[2]Risk Process_RR Explanation'!$L$19:$M$23,2,FALSE)</f>
        <v>M</v>
      </c>
      <c r="O63" s="228">
        <f>VLOOKUP($M63,'[2]Risk Process_RR Explanation'!$L$19:$S$23,4,FALSE)</f>
        <v>445581.77299999999</v>
      </c>
      <c r="P63" s="228">
        <f>VLOOKUP($M63,'[2]Risk Process_RR Explanation'!$L$19:$S$23,6,FALSE)</f>
        <v>891163.54599999997</v>
      </c>
      <c r="Q63" s="228">
        <f>VLOOKUP($M63,'[2]Risk Process_RR Explanation'!$L$19:$S$23,8,FALSE)</f>
        <v>1336745.3189999999</v>
      </c>
      <c r="R63" s="229">
        <f t="shared" si="0"/>
        <v>6</v>
      </c>
      <c r="S63" s="228">
        <f>$L63*O63</f>
        <v>57925.630490000003</v>
      </c>
      <c r="T63" s="228">
        <f>$L63*P63</f>
        <v>115851.26098000001</v>
      </c>
      <c r="U63" s="228">
        <f>$L63*Q63</f>
        <v>173776.89147</v>
      </c>
      <c r="V63" s="230" t="s">
        <v>29</v>
      </c>
      <c r="W63" s="216">
        <v>44491</v>
      </c>
      <c r="X63" s="225"/>
      <c r="Z63" s="292"/>
      <c r="AA63" s="293"/>
      <c r="AB63" s="294"/>
      <c r="AC63" s="293"/>
      <c r="AD63" s="295"/>
      <c r="AE63" s="295"/>
      <c r="AF63" s="294"/>
    </row>
    <row r="64" spans="1:32" s="231" customFormat="1" ht="42.75" x14ac:dyDescent="0.2">
      <c r="A64" s="241"/>
      <c r="B64" s="217">
        <v>7.3</v>
      </c>
      <c r="C64" s="218">
        <v>43467</v>
      </c>
      <c r="D64" s="217" t="s">
        <v>185</v>
      </c>
      <c r="E64" s="219" t="s">
        <v>17</v>
      </c>
      <c r="F64" s="220" t="s">
        <v>15</v>
      </c>
      <c r="G64" s="217" t="s">
        <v>227</v>
      </c>
      <c r="H64" s="221" t="s">
        <v>229</v>
      </c>
      <c r="I64" s="222"/>
      <c r="J64" s="234">
        <v>3</v>
      </c>
      <c r="K64" s="235" t="str">
        <f>VLOOKUP(J64,'[2]Risk Process_RR Explanation'!$L$19:$M$23,2,FALSE)</f>
        <v>M</v>
      </c>
      <c r="L64" s="236">
        <f>VLOOKUP(J64,'[2]Risk Process_RR Explanation'!$L$19:$N$23,3,FALSE)</f>
        <v>0.35499999999999998</v>
      </c>
      <c r="M64" s="234">
        <v>3</v>
      </c>
      <c r="N64" s="235" t="str">
        <f>VLOOKUP(M64,'[2]Risk Process_RR Explanation'!$L$19:$M$23,2,FALSE)</f>
        <v>M</v>
      </c>
      <c r="O64" s="237">
        <f>VLOOKUP($M64,'[2]Risk Process_RR Explanation'!$L$19:$S$23,4,FALSE)</f>
        <v>445581.77299999999</v>
      </c>
      <c r="P64" s="237">
        <f>VLOOKUP($M64,'[2]Risk Process_RR Explanation'!$L$19:$S$23,6,FALSE)</f>
        <v>891163.54599999997</v>
      </c>
      <c r="Q64" s="237">
        <f>VLOOKUP($M64,'[2]Risk Process_RR Explanation'!$L$19:$S$23,8,FALSE)</f>
        <v>1336745.3189999999</v>
      </c>
      <c r="R64" s="238">
        <f t="shared" si="0"/>
        <v>9</v>
      </c>
      <c r="S64" s="237"/>
      <c r="T64" s="237"/>
      <c r="U64" s="237"/>
      <c r="V64" s="239" t="s">
        <v>30</v>
      </c>
      <c r="W64" s="218">
        <v>44491</v>
      </c>
      <c r="X64" s="234"/>
      <c r="Z64" s="292"/>
      <c r="AA64" s="293"/>
      <c r="AB64" s="294"/>
      <c r="AC64" s="293"/>
      <c r="AD64" s="295"/>
      <c r="AE64" s="295"/>
      <c r="AF64" s="294"/>
    </row>
    <row r="65" spans="1:32" s="231" customFormat="1" ht="42.75" x14ac:dyDescent="0.2">
      <c r="A65" s="232"/>
      <c r="B65" s="181" t="s">
        <v>197</v>
      </c>
      <c r="C65" s="216">
        <v>44491</v>
      </c>
      <c r="D65" s="181" t="s">
        <v>185</v>
      </c>
      <c r="E65" s="182" t="s">
        <v>173</v>
      </c>
      <c r="F65" s="183" t="s">
        <v>15</v>
      </c>
      <c r="G65" s="181" t="s">
        <v>194</v>
      </c>
      <c r="H65" s="184" t="s">
        <v>198</v>
      </c>
      <c r="I65" s="185" t="s">
        <v>199</v>
      </c>
      <c r="J65" s="225">
        <v>2</v>
      </c>
      <c r="K65" s="226" t="str">
        <f>VLOOKUP(J65,'[2]Risk Process_RR Explanation'!$L$19:$M$23,2,FALSE)</f>
        <v>L</v>
      </c>
      <c r="L65" s="227">
        <f>VLOOKUP(J65,'[2]Risk Process_RR Explanation'!$L$19:$N$23,3,FALSE)</f>
        <v>0.13</v>
      </c>
      <c r="M65" s="225">
        <v>3</v>
      </c>
      <c r="N65" s="226" t="str">
        <f>VLOOKUP(M65,'[2]Risk Process_RR Explanation'!$L$19:$M$23,2,FALSE)</f>
        <v>M</v>
      </c>
      <c r="O65" s="228">
        <f>VLOOKUP($M65,'[2]Risk Process_RR Explanation'!$L$19:$S$23,4,FALSE)</f>
        <v>445581.77299999999</v>
      </c>
      <c r="P65" s="228">
        <f>VLOOKUP($M65,'[2]Risk Process_RR Explanation'!$L$19:$S$23,6,FALSE)</f>
        <v>891163.54599999997</v>
      </c>
      <c r="Q65" s="228">
        <f>VLOOKUP($M65,'[2]Risk Process_RR Explanation'!$L$19:$S$23,8,FALSE)</f>
        <v>1336745.3189999999</v>
      </c>
      <c r="R65" s="229">
        <f t="shared" si="0"/>
        <v>6</v>
      </c>
      <c r="S65" s="228">
        <f t="shared" ref="S65:U67" si="5">$L65*O65</f>
        <v>57925.630490000003</v>
      </c>
      <c r="T65" s="228">
        <f t="shared" si="5"/>
        <v>115851.26098000001</v>
      </c>
      <c r="U65" s="228">
        <f t="shared" si="5"/>
        <v>173776.89147</v>
      </c>
      <c r="V65" s="230" t="s">
        <v>29</v>
      </c>
      <c r="W65" s="216">
        <v>44491</v>
      </c>
      <c r="X65" s="225"/>
      <c r="Z65" s="292"/>
      <c r="AA65" s="293"/>
      <c r="AB65" s="294"/>
      <c r="AC65" s="293"/>
      <c r="AD65" s="295"/>
      <c r="AE65" s="295"/>
      <c r="AF65" s="294"/>
    </row>
    <row r="66" spans="1:32" s="231" customFormat="1" ht="57" x14ac:dyDescent="0.2">
      <c r="A66" s="224"/>
      <c r="B66" s="181">
        <v>4.8</v>
      </c>
      <c r="C66" s="216">
        <v>43467</v>
      </c>
      <c r="D66" s="181" t="s">
        <v>210</v>
      </c>
      <c r="E66" s="182" t="s">
        <v>225</v>
      </c>
      <c r="F66" s="183" t="s">
        <v>15</v>
      </c>
      <c r="G66" s="181" t="s">
        <v>278</v>
      </c>
      <c r="H66" s="184" t="s">
        <v>286</v>
      </c>
      <c r="I66" s="185" t="s">
        <v>287</v>
      </c>
      <c r="J66" s="225">
        <v>1</v>
      </c>
      <c r="K66" s="226" t="str">
        <f>VLOOKUP(J66,'[2]Risk Process_RR Explanation'!$L$19:$M$23,2,FALSE)</f>
        <v>VL</v>
      </c>
      <c r="L66" s="227">
        <f>VLOOKUP(J66,'[2]Risk Process_RR Explanation'!$L$19:$N$23,3,FALSE)</f>
        <v>2.5000000000000001E-2</v>
      </c>
      <c r="M66" s="225">
        <v>4</v>
      </c>
      <c r="N66" s="226" t="str">
        <f>VLOOKUP(M66,'[2]Risk Process_RR Explanation'!$L$19:$M$23,2,FALSE)</f>
        <v>H</v>
      </c>
      <c r="O66" s="228">
        <f>VLOOKUP($M66,'[2]Risk Process_RR Explanation'!$L$19:$S$23,4,FALSE)</f>
        <v>1336745.3189999999</v>
      </c>
      <c r="P66" s="228">
        <f>VLOOKUP($M66,'[2]Risk Process_RR Explanation'!$L$19:$S$23,6,FALSE)</f>
        <v>1782327.0919999997</v>
      </c>
      <c r="Q66" s="228">
        <f>VLOOKUP($M66,'[2]Risk Process_RR Explanation'!$L$19:$S$23,8,FALSE)</f>
        <v>2227908.8649999998</v>
      </c>
      <c r="R66" s="229">
        <f t="shared" si="0"/>
        <v>4</v>
      </c>
      <c r="S66" s="228">
        <f t="shared" si="5"/>
        <v>33418.632975</v>
      </c>
      <c r="T66" s="228">
        <f t="shared" si="5"/>
        <v>44558.177299999996</v>
      </c>
      <c r="U66" s="228">
        <f t="shared" si="5"/>
        <v>55697.721624999998</v>
      </c>
      <c r="V66" s="230" t="s">
        <v>29</v>
      </c>
      <c r="W66" s="216">
        <v>44491</v>
      </c>
      <c r="X66" s="225"/>
      <c r="Z66" s="292"/>
      <c r="AA66" s="293"/>
      <c r="AB66" s="294"/>
      <c r="AC66" s="293"/>
      <c r="AD66" s="295"/>
      <c r="AE66" s="295"/>
      <c r="AF66" s="294"/>
    </row>
    <row r="67" spans="1:32" s="231" customFormat="1" ht="42.75" x14ac:dyDescent="0.2">
      <c r="A67" s="181"/>
      <c r="B67" s="181">
        <v>1.2</v>
      </c>
      <c r="C67" s="216">
        <v>43467</v>
      </c>
      <c r="D67" s="181" t="s">
        <v>185</v>
      </c>
      <c r="E67" s="182" t="s">
        <v>212</v>
      </c>
      <c r="F67" s="183" t="s">
        <v>15</v>
      </c>
      <c r="G67" s="181" t="s">
        <v>202</v>
      </c>
      <c r="H67" s="184" t="s">
        <v>213</v>
      </c>
      <c r="I67" s="185" t="s">
        <v>214</v>
      </c>
      <c r="J67" s="225">
        <v>2</v>
      </c>
      <c r="K67" s="226" t="str">
        <f>VLOOKUP(J67,'[2]Risk Process_RR Explanation'!$L$19:$M$23,2,FALSE)</f>
        <v>L</v>
      </c>
      <c r="L67" s="227">
        <f>VLOOKUP(J67,'[2]Risk Process_RR Explanation'!$L$19:$N$23,3,FALSE)</f>
        <v>0.13</v>
      </c>
      <c r="M67" s="225">
        <v>2</v>
      </c>
      <c r="N67" s="226" t="str">
        <f>VLOOKUP(M67,'[2]Risk Process_RR Explanation'!$L$19:$M$23,2,FALSE)</f>
        <v>L</v>
      </c>
      <c r="O67" s="228">
        <f>VLOOKUP($M67,'[2]Risk Process_RR Explanation'!$L$19:$S$23,4,FALSE)</f>
        <v>222790.88649999999</v>
      </c>
      <c r="P67" s="228">
        <f>VLOOKUP($M67,'[2]Risk Process_RR Explanation'!$L$19:$S$23,6,FALSE)</f>
        <v>334186.32974999998</v>
      </c>
      <c r="Q67" s="228">
        <f>VLOOKUP($M67,'[2]Risk Process_RR Explanation'!$L$19:$S$23,8,FALSE)</f>
        <v>445581.77299999999</v>
      </c>
      <c r="R67" s="229">
        <f t="shared" si="0"/>
        <v>4</v>
      </c>
      <c r="S67" s="228">
        <f t="shared" si="5"/>
        <v>28962.815245000002</v>
      </c>
      <c r="T67" s="228">
        <f t="shared" si="5"/>
        <v>43444.222867500001</v>
      </c>
      <c r="U67" s="228">
        <f t="shared" si="5"/>
        <v>57925.630490000003</v>
      </c>
      <c r="V67" s="230" t="s">
        <v>29</v>
      </c>
      <c r="W67" s="216">
        <v>44491</v>
      </c>
      <c r="X67" s="225"/>
      <c r="Z67" s="292"/>
      <c r="AA67" s="293"/>
      <c r="AB67" s="294"/>
      <c r="AC67" s="293"/>
      <c r="AD67" s="295"/>
      <c r="AE67" s="295"/>
      <c r="AF67" s="294"/>
    </row>
    <row r="68" spans="1:32" s="240" customFormat="1" ht="28.5" x14ac:dyDescent="0.2">
      <c r="A68" s="241"/>
      <c r="B68" s="217">
        <v>7.7</v>
      </c>
      <c r="C68" s="218">
        <v>43467</v>
      </c>
      <c r="D68" s="217" t="s">
        <v>185</v>
      </c>
      <c r="E68" s="219" t="s">
        <v>17</v>
      </c>
      <c r="F68" s="220" t="s">
        <v>15</v>
      </c>
      <c r="G68" s="217" t="s">
        <v>241</v>
      </c>
      <c r="H68" s="221" t="s">
        <v>242</v>
      </c>
      <c r="I68" s="222"/>
      <c r="J68" s="234">
        <v>3</v>
      </c>
      <c r="K68" s="235" t="str">
        <f>VLOOKUP(J68,'[2]Risk Process_RR Explanation'!$L$19:$M$23,2,FALSE)</f>
        <v>M</v>
      </c>
      <c r="L68" s="236">
        <f>VLOOKUP(J68,'[2]Risk Process_RR Explanation'!$L$19:$N$23,3,FALSE)</f>
        <v>0.35499999999999998</v>
      </c>
      <c r="M68" s="234">
        <v>3</v>
      </c>
      <c r="N68" s="235" t="str">
        <f>VLOOKUP(M68,'[2]Risk Process_RR Explanation'!$L$19:$M$23,2,FALSE)</f>
        <v>M</v>
      </c>
      <c r="O68" s="237">
        <f>VLOOKUP($M68,'[2]Risk Process_RR Explanation'!$L$19:$S$23,4,FALSE)</f>
        <v>445581.77299999999</v>
      </c>
      <c r="P68" s="237">
        <f>VLOOKUP($M68,'[2]Risk Process_RR Explanation'!$L$19:$S$23,6,FALSE)</f>
        <v>891163.54599999997</v>
      </c>
      <c r="Q68" s="237">
        <f>VLOOKUP($M68,'[2]Risk Process_RR Explanation'!$L$19:$S$23,8,FALSE)</f>
        <v>1336745.3189999999</v>
      </c>
      <c r="R68" s="238">
        <f t="shared" si="0"/>
        <v>9</v>
      </c>
      <c r="S68" s="237"/>
      <c r="T68" s="237"/>
      <c r="U68" s="237"/>
      <c r="V68" s="239" t="s">
        <v>30</v>
      </c>
      <c r="W68" s="218">
        <v>44491</v>
      </c>
      <c r="X68" s="234"/>
      <c r="Z68" s="292"/>
      <c r="AA68" s="293"/>
      <c r="AB68" s="294"/>
      <c r="AC68" s="293"/>
      <c r="AD68" s="295"/>
      <c r="AE68" s="295"/>
      <c r="AF68" s="296"/>
    </row>
    <row r="69" spans="1:32" s="231" customFormat="1" ht="28.5" x14ac:dyDescent="0.2">
      <c r="A69" s="224"/>
      <c r="B69" s="181">
        <v>7.5</v>
      </c>
      <c r="C69" s="216">
        <v>43467</v>
      </c>
      <c r="D69" s="181" t="s">
        <v>127</v>
      </c>
      <c r="E69" s="182" t="s">
        <v>17</v>
      </c>
      <c r="F69" s="183" t="s">
        <v>15</v>
      </c>
      <c r="G69" s="181" t="s">
        <v>227</v>
      </c>
      <c r="H69" s="184" t="s">
        <v>228</v>
      </c>
      <c r="I69" s="185"/>
      <c r="J69" s="225">
        <v>1</v>
      </c>
      <c r="K69" s="226" t="str">
        <f>VLOOKUP(J69,'[2]Risk Process_RR Explanation'!$L$19:$M$23,2,FALSE)</f>
        <v>VL</v>
      </c>
      <c r="L69" s="227">
        <f>VLOOKUP(J69,'[2]Risk Process_RR Explanation'!$L$19:$N$23,3,FALSE)</f>
        <v>2.5000000000000001E-2</v>
      </c>
      <c r="M69" s="225">
        <v>4</v>
      </c>
      <c r="N69" s="226" t="str">
        <f>VLOOKUP(M69,'[2]Risk Process_RR Explanation'!$L$19:$M$23,2,FALSE)</f>
        <v>H</v>
      </c>
      <c r="O69" s="228">
        <f>VLOOKUP($M69,'[2]Risk Process_RR Explanation'!$L$19:$S$23,4,FALSE)</f>
        <v>1336745.3189999999</v>
      </c>
      <c r="P69" s="228">
        <f>VLOOKUP($M69,'[2]Risk Process_RR Explanation'!$L$19:$S$23,6,FALSE)</f>
        <v>1782327.0919999997</v>
      </c>
      <c r="Q69" s="228">
        <f>VLOOKUP($M69,'[2]Risk Process_RR Explanation'!$L$19:$S$23,8,FALSE)</f>
        <v>2227908.8649999998</v>
      </c>
      <c r="R69" s="229">
        <f t="shared" si="0"/>
        <v>4</v>
      </c>
      <c r="S69" s="228"/>
      <c r="T69" s="228"/>
      <c r="U69" s="228"/>
      <c r="V69" s="230" t="s">
        <v>29</v>
      </c>
      <c r="W69" s="216">
        <v>44491</v>
      </c>
      <c r="X69" s="225" t="s">
        <v>178</v>
      </c>
      <c r="Z69" s="292"/>
      <c r="AA69" s="293"/>
      <c r="AB69" s="294"/>
      <c r="AC69" s="293"/>
      <c r="AD69" s="295"/>
      <c r="AE69" s="295"/>
      <c r="AF69" s="294"/>
    </row>
    <row r="70" spans="1:32" s="240" customFormat="1" ht="42.75" x14ac:dyDescent="0.2">
      <c r="A70" s="241"/>
      <c r="B70" s="217">
        <v>7.9</v>
      </c>
      <c r="C70" s="218">
        <v>43467</v>
      </c>
      <c r="D70" s="217" t="s">
        <v>185</v>
      </c>
      <c r="E70" s="219" t="s">
        <v>17</v>
      </c>
      <c r="F70" s="220" t="s">
        <v>15</v>
      </c>
      <c r="G70" s="217" t="s">
        <v>271</v>
      </c>
      <c r="H70" s="221" t="s">
        <v>273</v>
      </c>
      <c r="I70" s="222"/>
      <c r="J70" s="234">
        <v>4</v>
      </c>
      <c r="K70" s="235" t="str">
        <f>VLOOKUP(J70,'[2]Risk Process_RR Explanation'!$L$19:$M$23,2,FALSE)</f>
        <v>H</v>
      </c>
      <c r="L70" s="236">
        <f>VLOOKUP(J70,'[2]Risk Process_RR Explanation'!$L$19:$N$23,3,FALSE)</f>
        <v>0.65500000000000003</v>
      </c>
      <c r="M70" s="234">
        <v>5</v>
      </c>
      <c r="N70" s="235" t="str">
        <f>VLOOKUP(M70,'[2]Risk Process_RR Explanation'!$L$19:$M$23,2,FALSE)</f>
        <v>VH</v>
      </c>
      <c r="O70" s="237">
        <f>VLOOKUP($M70,'[2]Risk Process_RR Explanation'!$L$19:$S$23,4,FALSE)</f>
        <v>2227908.8649999998</v>
      </c>
      <c r="P70" s="237">
        <f>VLOOKUP($M70,'[2]Risk Process_RR Explanation'!$L$19:$S$23,6,FALSE)</f>
        <v>3341863.2974999994</v>
      </c>
      <c r="Q70" s="237">
        <f>VLOOKUP($M70,'[2]Risk Process_RR Explanation'!$L$19:$S$23,8,FALSE)</f>
        <v>4455817.7299999995</v>
      </c>
      <c r="R70" s="238">
        <f t="shared" si="0"/>
        <v>20</v>
      </c>
      <c r="S70" s="237"/>
      <c r="T70" s="237"/>
      <c r="U70" s="237"/>
      <c r="V70" s="239" t="s">
        <v>30</v>
      </c>
      <c r="W70" s="218">
        <v>44491</v>
      </c>
      <c r="X70" s="234"/>
      <c r="Z70" s="292"/>
      <c r="AA70" s="293"/>
      <c r="AB70" s="294"/>
      <c r="AC70" s="293"/>
      <c r="AD70" s="295"/>
      <c r="AE70" s="295"/>
      <c r="AF70" s="296"/>
    </row>
    <row r="71" spans="1:32" s="231" customFormat="1" ht="28.5" x14ac:dyDescent="0.2">
      <c r="A71" s="233"/>
      <c r="B71" s="217">
        <v>9.1</v>
      </c>
      <c r="C71" s="218">
        <v>43467</v>
      </c>
      <c r="D71" s="217" t="s">
        <v>127</v>
      </c>
      <c r="E71" s="219" t="s">
        <v>17</v>
      </c>
      <c r="F71" s="220" t="s">
        <v>15</v>
      </c>
      <c r="G71" s="217" t="s">
        <v>18</v>
      </c>
      <c r="H71" s="221" t="s">
        <v>238</v>
      </c>
      <c r="I71" s="222"/>
      <c r="J71" s="234">
        <v>1</v>
      </c>
      <c r="K71" s="235" t="str">
        <f>VLOOKUP(J71,'[2]Risk Process_RR Explanation'!$L$19:$M$23,2,FALSE)</f>
        <v>VL</v>
      </c>
      <c r="L71" s="236">
        <f>VLOOKUP(J71,'[2]Risk Process_RR Explanation'!$L$19:$N$23,3,FALSE)</f>
        <v>2.5000000000000001E-2</v>
      </c>
      <c r="M71" s="234">
        <v>3</v>
      </c>
      <c r="N71" s="235" t="str">
        <f>VLOOKUP(M71,'[2]Risk Process_RR Explanation'!$L$19:$M$23,2,FALSE)</f>
        <v>M</v>
      </c>
      <c r="O71" s="237">
        <f>VLOOKUP($M71,'[2]Risk Process_RR Explanation'!$L$19:$S$23,4,FALSE)</f>
        <v>445581.77299999999</v>
      </c>
      <c r="P71" s="237">
        <f>VLOOKUP($M71,'[2]Risk Process_RR Explanation'!$L$19:$S$23,6,FALSE)</f>
        <v>891163.54599999997</v>
      </c>
      <c r="Q71" s="237">
        <f>VLOOKUP($M71,'[2]Risk Process_RR Explanation'!$L$19:$S$23,8,FALSE)</f>
        <v>1336745.3189999999</v>
      </c>
      <c r="R71" s="238">
        <f t="shared" si="0"/>
        <v>3</v>
      </c>
      <c r="S71" s="237"/>
      <c r="T71" s="237"/>
      <c r="U71" s="237"/>
      <c r="V71" s="239" t="s">
        <v>30</v>
      </c>
      <c r="W71" s="218">
        <v>44491</v>
      </c>
      <c r="X71" s="239"/>
      <c r="Z71" s="292"/>
      <c r="AA71" s="293"/>
      <c r="AB71" s="294"/>
      <c r="AC71" s="293"/>
      <c r="AD71" s="295"/>
      <c r="AE71" s="295"/>
      <c r="AF71" s="294"/>
    </row>
    <row r="72" spans="1:32" s="240" customFormat="1" ht="42.75" x14ac:dyDescent="0.2">
      <c r="A72" s="232"/>
      <c r="B72" s="181">
        <v>7.6</v>
      </c>
      <c r="C72" s="216">
        <v>43467</v>
      </c>
      <c r="D72" s="181" t="s">
        <v>127</v>
      </c>
      <c r="E72" s="182" t="s">
        <v>17</v>
      </c>
      <c r="F72" s="183" t="s">
        <v>15</v>
      </c>
      <c r="G72" s="181" t="s">
        <v>17</v>
      </c>
      <c r="H72" s="184" t="s">
        <v>304</v>
      </c>
      <c r="I72" s="185"/>
      <c r="J72" s="225">
        <v>2</v>
      </c>
      <c r="K72" s="226" t="str">
        <f>VLOOKUP(J72,'[2]Risk Process_RR Explanation'!$L$19:$M$23,2,FALSE)</f>
        <v>L</v>
      </c>
      <c r="L72" s="227">
        <f>VLOOKUP(J72,'[2]Risk Process_RR Explanation'!$L$19:$N$23,3,FALSE)</f>
        <v>0.13</v>
      </c>
      <c r="M72" s="225">
        <v>3</v>
      </c>
      <c r="N72" s="226" t="str">
        <f>VLOOKUP(M72,'[2]Risk Process_RR Explanation'!$L$19:$M$23,2,FALSE)</f>
        <v>M</v>
      </c>
      <c r="O72" s="228">
        <f>VLOOKUP($M72,'[2]Risk Process_RR Explanation'!$L$19:$S$23,4,FALSE)</f>
        <v>445581.77299999999</v>
      </c>
      <c r="P72" s="228">
        <f>VLOOKUP($M72,'[2]Risk Process_RR Explanation'!$L$19:$S$23,6,FALSE)</f>
        <v>891163.54599999997</v>
      </c>
      <c r="Q72" s="228">
        <f>VLOOKUP($M72,'[2]Risk Process_RR Explanation'!$L$19:$S$23,8,FALSE)</f>
        <v>1336745.3189999999</v>
      </c>
      <c r="R72" s="229">
        <f t="shared" si="0"/>
        <v>6</v>
      </c>
      <c r="S72" s="228"/>
      <c r="T72" s="228"/>
      <c r="U72" s="228"/>
      <c r="V72" s="230" t="s">
        <v>29</v>
      </c>
      <c r="W72" s="216">
        <v>44491</v>
      </c>
      <c r="X72" s="225" t="s">
        <v>178</v>
      </c>
      <c r="Y72" s="231"/>
      <c r="Z72" s="292"/>
      <c r="AA72" s="293"/>
      <c r="AB72" s="294"/>
      <c r="AC72" s="293"/>
      <c r="AD72" s="295"/>
      <c r="AE72" s="295"/>
      <c r="AF72" s="296"/>
    </row>
    <row r="73" spans="1:32" s="240" customFormat="1" ht="42.75" x14ac:dyDescent="0.2">
      <c r="A73" s="233"/>
      <c r="B73" s="217">
        <v>9.3000000000000007</v>
      </c>
      <c r="C73" s="218">
        <v>43467</v>
      </c>
      <c r="D73" s="217" t="s">
        <v>127</v>
      </c>
      <c r="E73" s="219" t="s">
        <v>17</v>
      </c>
      <c r="F73" s="220" t="s">
        <v>15</v>
      </c>
      <c r="G73" s="217" t="s">
        <v>18</v>
      </c>
      <c r="H73" s="221" t="s">
        <v>235</v>
      </c>
      <c r="I73" s="222"/>
      <c r="J73" s="234">
        <v>1</v>
      </c>
      <c r="K73" s="235" t="str">
        <f>VLOOKUP(J73,'[2]Risk Process_RR Explanation'!$L$19:$M$23,2,FALSE)</f>
        <v>VL</v>
      </c>
      <c r="L73" s="236">
        <f>VLOOKUP(J73,'[2]Risk Process_RR Explanation'!$L$19:$N$23,3,FALSE)</f>
        <v>2.5000000000000001E-2</v>
      </c>
      <c r="M73" s="234">
        <v>4</v>
      </c>
      <c r="N73" s="235" t="str">
        <f>VLOOKUP(M73,'[2]Risk Process_RR Explanation'!$L$19:$M$23,2,FALSE)</f>
        <v>H</v>
      </c>
      <c r="O73" s="237">
        <f>VLOOKUP($M73,'[2]Risk Process_RR Explanation'!$L$19:$S$23,4,FALSE)</f>
        <v>1336745.3189999999</v>
      </c>
      <c r="P73" s="237">
        <f>VLOOKUP($M73,'[2]Risk Process_RR Explanation'!$L$19:$S$23,6,FALSE)</f>
        <v>1782327.0919999997</v>
      </c>
      <c r="Q73" s="237">
        <f>VLOOKUP($M73,'[2]Risk Process_RR Explanation'!$L$19:$S$23,8,FALSE)</f>
        <v>2227908.8649999998</v>
      </c>
      <c r="R73" s="238">
        <f t="shared" si="0"/>
        <v>4</v>
      </c>
      <c r="S73" s="237"/>
      <c r="T73" s="237"/>
      <c r="U73" s="237"/>
      <c r="V73" s="239" t="s">
        <v>30</v>
      </c>
      <c r="W73" s="218">
        <v>44491</v>
      </c>
      <c r="X73" s="239"/>
      <c r="Z73" s="292"/>
      <c r="AA73" s="293"/>
      <c r="AB73" s="294"/>
      <c r="AC73" s="293"/>
      <c r="AD73" s="295"/>
      <c r="AE73" s="295"/>
      <c r="AF73" s="296"/>
    </row>
    <row r="74" spans="1:32" s="240" customFormat="1" x14ac:dyDescent="0.2">
      <c r="A74" s="232"/>
      <c r="B74" s="181">
        <v>7.8</v>
      </c>
      <c r="C74" s="216">
        <v>43467</v>
      </c>
      <c r="D74" s="181" t="s">
        <v>127</v>
      </c>
      <c r="E74" s="182" t="s">
        <v>17</v>
      </c>
      <c r="F74" s="183" t="s">
        <v>15</v>
      </c>
      <c r="G74" s="181" t="s">
        <v>17</v>
      </c>
      <c r="H74" s="184" t="s">
        <v>305</v>
      </c>
      <c r="I74" s="185"/>
      <c r="J74" s="225">
        <v>3</v>
      </c>
      <c r="K74" s="226" t="str">
        <f>VLOOKUP(J74,'[2]Risk Process_RR Explanation'!$L$19:$M$23,2,FALSE)</f>
        <v>M</v>
      </c>
      <c r="L74" s="227">
        <f>VLOOKUP(J74,'[2]Risk Process_RR Explanation'!$L$19:$N$23,3,FALSE)</f>
        <v>0.35499999999999998</v>
      </c>
      <c r="M74" s="225">
        <v>2</v>
      </c>
      <c r="N74" s="226" t="str">
        <f>VLOOKUP(M74,'[2]Risk Process_RR Explanation'!$L$19:$M$23,2,FALSE)</f>
        <v>L</v>
      </c>
      <c r="O74" s="228">
        <f>VLOOKUP($M74,'[2]Risk Process_RR Explanation'!$L$19:$S$23,4,FALSE)</f>
        <v>222790.88649999999</v>
      </c>
      <c r="P74" s="228">
        <f>VLOOKUP($M74,'[2]Risk Process_RR Explanation'!$L$19:$S$23,6,FALSE)</f>
        <v>334186.32974999998</v>
      </c>
      <c r="Q74" s="228">
        <f>VLOOKUP($M74,'[2]Risk Process_RR Explanation'!$L$19:$S$23,8,FALSE)</f>
        <v>445581.77299999999</v>
      </c>
      <c r="R74" s="229">
        <f t="shared" si="0"/>
        <v>6</v>
      </c>
      <c r="S74" s="228"/>
      <c r="T74" s="228"/>
      <c r="U74" s="228"/>
      <c r="V74" s="230" t="s">
        <v>29</v>
      </c>
      <c r="W74" s="216">
        <v>44491</v>
      </c>
      <c r="X74" s="225" t="s">
        <v>178</v>
      </c>
      <c r="Y74" s="231"/>
      <c r="Z74" s="292"/>
      <c r="AA74" s="293"/>
      <c r="AB74" s="294"/>
      <c r="AC74" s="293"/>
      <c r="AD74" s="295"/>
      <c r="AE74" s="295"/>
      <c r="AF74" s="296"/>
    </row>
    <row r="75" spans="1:32" s="240" customFormat="1" ht="28.5" x14ac:dyDescent="0.2">
      <c r="A75" s="232"/>
      <c r="B75" s="181">
        <v>9.1999999999999993</v>
      </c>
      <c r="C75" s="216">
        <v>43467</v>
      </c>
      <c r="D75" s="181" t="s">
        <v>127</v>
      </c>
      <c r="E75" s="182" t="s">
        <v>17</v>
      </c>
      <c r="F75" s="183" t="s">
        <v>15</v>
      </c>
      <c r="G75" s="181" t="s">
        <v>18</v>
      </c>
      <c r="H75" s="184" t="s">
        <v>236</v>
      </c>
      <c r="I75" s="185" t="s">
        <v>237</v>
      </c>
      <c r="J75" s="225">
        <v>3</v>
      </c>
      <c r="K75" s="226" t="str">
        <f>VLOOKUP(J75,'[2]Risk Process_RR Explanation'!$L$19:$M$23,2,FALSE)</f>
        <v>M</v>
      </c>
      <c r="L75" s="227">
        <f>VLOOKUP(J75,'[2]Risk Process_RR Explanation'!$L$19:$N$23,3,FALSE)</f>
        <v>0.35499999999999998</v>
      </c>
      <c r="M75" s="225">
        <v>2</v>
      </c>
      <c r="N75" s="226" t="str">
        <f>VLOOKUP(M75,'[2]Risk Process_RR Explanation'!$L$19:$M$23,2,FALSE)</f>
        <v>L</v>
      </c>
      <c r="O75" s="228">
        <f>VLOOKUP($M75,'[2]Risk Process_RR Explanation'!$L$19:$S$23,4,FALSE)</f>
        <v>222790.88649999999</v>
      </c>
      <c r="P75" s="228">
        <f>VLOOKUP($M75,'[2]Risk Process_RR Explanation'!$L$19:$S$23,6,FALSE)</f>
        <v>334186.32974999998</v>
      </c>
      <c r="Q75" s="228">
        <f>VLOOKUP($M75,'[2]Risk Process_RR Explanation'!$L$19:$S$23,8,FALSE)</f>
        <v>445581.77299999999</v>
      </c>
      <c r="R75" s="229">
        <f t="shared" si="0"/>
        <v>6</v>
      </c>
      <c r="S75" s="228"/>
      <c r="T75" s="228"/>
      <c r="U75" s="228"/>
      <c r="V75" s="230" t="s">
        <v>29</v>
      </c>
      <c r="W75" s="216">
        <v>44491</v>
      </c>
      <c r="X75" s="225" t="s">
        <v>178</v>
      </c>
      <c r="Y75" s="231"/>
      <c r="Z75" s="292"/>
      <c r="AA75" s="293"/>
      <c r="AB75" s="294"/>
      <c r="AC75" s="293"/>
      <c r="AD75" s="295"/>
      <c r="AE75" s="295"/>
      <c r="AF75" s="296"/>
    </row>
    <row r="76" spans="1:32" s="240" customFormat="1" ht="57" x14ac:dyDescent="0.2">
      <c r="A76" s="232"/>
      <c r="B76" s="181">
        <v>9.4</v>
      </c>
      <c r="C76" s="216">
        <v>43467</v>
      </c>
      <c r="D76" s="181" t="s">
        <v>127</v>
      </c>
      <c r="E76" s="182" t="s">
        <v>17</v>
      </c>
      <c r="F76" s="183" t="s">
        <v>15</v>
      </c>
      <c r="G76" s="181" t="s">
        <v>17</v>
      </c>
      <c r="H76" s="184" t="s">
        <v>306</v>
      </c>
      <c r="I76" s="185"/>
      <c r="J76" s="225">
        <v>3</v>
      </c>
      <c r="K76" s="226" t="str">
        <f>VLOOKUP(J76,'[2]Risk Process_RR Explanation'!$L$19:$M$23,2,FALSE)</f>
        <v>M</v>
      </c>
      <c r="L76" s="227">
        <f>VLOOKUP(J76,'[2]Risk Process_RR Explanation'!$L$19:$N$23,3,FALSE)</f>
        <v>0.35499999999999998</v>
      </c>
      <c r="M76" s="225">
        <v>3</v>
      </c>
      <c r="N76" s="226" t="str">
        <f>VLOOKUP(M76,'[2]Risk Process_RR Explanation'!$L$19:$M$23,2,FALSE)</f>
        <v>M</v>
      </c>
      <c r="O76" s="228">
        <f>VLOOKUP($M76,'[2]Risk Process_RR Explanation'!$L$19:$S$23,4,FALSE)</f>
        <v>445581.77299999999</v>
      </c>
      <c r="P76" s="228">
        <f>VLOOKUP($M76,'[2]Risk Process_RR Explanation'!$L$19:$S$23,6,FALSE)</f>
        <v>891163.54599999997</v>
      </c>
      <c r="Q76" s="228">
        <f>VLOOKUP($M76,'[2]Risk Process_RR Explanation'!$L$19:$S$23,8,FALSE)</f>
        <v>1336745.3189999999</v>
      </c>
      <c r="R76" s="229">
        <f t="shared" si="0"/>
        <v>9</v>
      </c>
      <c r="S76" s="228"/>
      <c r="T76" s="228"/>
      <c r="U76" s="228"/>
      <c r="V76" s="230" t="s">
        <v>29</v>
      </c>
      <c r="W76" s="216">
        <v>44491</v>
      </c>
      <c r="X76" s="225" t="s">
        <v>178</v>
      </c>
      <c r="Y76" s="231"/>
      <c r="Z76" s="292"/>
      <c r="AA76" s="293"/>
      <c r="AB76" s="294"/>
      <c r="AC76" s="293"/>
      <c r="AD76" s="295"/>
      <c r="AE76" s="295"/>
      <c r="AF76" s="296"/>
    </row>
    <row r="77" spans="1:32" s="231" customFormat="1" ht="42.75" x14ac:dyDescent="0.2">
      <c r="A77" s="232"/>
      <c r="B77" s="181">
        <v>10.1</v>
      </c>
      <c r="C77" s="216">
        <v>43467</v>
      </c>
      <c r="D77" s="181" t="s">
        <v>127</v>
      </c>
      <c r="E77" s="182" t="s">
        <v>17</v>
      </c>
      <c r="F77" s="183" t="s">
        <v>15</v>
      </c>
      <c r="G77" s="181" t="s">
        <v>127</v>
      </c>
      <c r="H77" s="184" t="s">
        <v>177</v>
      </c>
      <c r="I77" s="185"/>
      <c r="J77" s="225">
        <v>3</v>
      </c>
      <c r="K77" s="226" t="str">
        <f>VLOOKUP(J77,'[2]Risk Process_RR Explanation'!$L$19:$M$23,2,FALSE)</f>
        <v>M</v>
      </c>
      <c r="L77" s="227">
        <f>VLOOKUP(J77,'[2]Risk Process_RR Explanation'!$L$19:$N$23,3,FALSE)</f>
        <v>0.35499999999999998</v>
      </c>
      <c r="M77" s="225">
        <v>4</v>
      </c>
      <c r="N77" s="226" t="str">
        <f>VLOOKUP(M77,'[2]Risk Process_RR Explanation'!$L$19:$M$23,2,FALSE)</f>
        <v>H</v>
      </c>
      <c r="O77" s="228">
        <f>VLOOKUP($M77,'[2]Risk Process_RR Explanation'!$L$19:$S$23,4,FALSE)</f>
        <v>1336745.3189999999</v>
      </c>
      <c r="P77" s="228">
        <f>VLOOKUP($M77,'[2]Risk Process_RR Explanation'!$L$19:$S$23,6,FALSE)</f>
        <v>1782327.0919999997</v>
      </c>
      <c r="Q77" s="228">
        <f>VLOOKUP($M77,'[2]Risk Process_RR Explanation'!$L$19:$S$23,8,FALSE)</f>
        <v>2227908.8649999998</v>
      </c>
      <c r="R77" s="229">
        <f t="shared" si="0"/>
        <v>12</v>
      </c>
      <c r="S77" s="228"/>
      <c r="T77" s="228"/>
      <c r="U77" s="228"/>
      <c r="V77" s="230" t="s">
        <v>29</v>
      </c>
      <c r="W77" s="216">
        <v>44491</v>
      </c>
      <c r="X77" s="225" t="s">
        <v>178</v>
      </c>
      <c r="Z77" s="292"/>
      <c r="AA77" s="293"/>
      <c r="AB77" s="294"/>
      <c r="AC77" s="293"/>
      <c r="AD77" s="295"/>
      <c r="AE77" s="295"/>
      <c r="AF77" s="294"/>
    </row>
    <row r="78" spans="1:32" s="240" customFormat="1" ht="28.5" x14ac:dyDescent="0.2">
      <c r="A78" s="224"/>
      <c r="B78" s="181">
        <v>10.199999999999999</v>
      </c>
      <c r="C78" s="216">
        <v>43467</v>
      </c>
      <c r="D78" s="181" t="s">
        <v>185</v>
      </c>
      <c r="E78" s="182" t="s">
        <v>17</v>
      </c>
      <c r="F78" s="183" t="s">
        <v>15</v>
      </c>
      <c r="G78" s="181" t="s">
        <v>271</v>
      </c>
      <c r="H78" s="184" t="s">
        <v>272</v>
      </c>
      <c r="I78" s="185"/>
      <c r="J78" s="225">
        <v>2</v>
      </c>
      <c r="K78" s="226" t="str">
        <f>VLOOKUP(J78,'[2]Risk Process_RR Explanation'!$L$19:$M$23,2,FALSE)</f>
        <v>L</v>
      </c>
      <c r="L78" s="227">
        <f>VLOOKUP(J78,'[2]Risk Process_RR Explanation'!$L$19:$N$23,3,FALSE)</f>
        <v>0.13</v>
      </c>
      <c r="M78" s="225">
        <v>4</v>
      </c>
      <c r="N78" s="226" t="str">
        <f>VLOOKUP(M78,'[2]Risk Process_RR Explanation'!$L$19:$M$23,2,FALSE)</f>
        <v>H</v>
      </c>
      <c r="O78" s="228">
        <f>VLOOKUP($M78,'[2]Risk Process_RR Explanation'!$L$19:$S$23,4,FALSE)</f>
        <v>1336745.3189999999</v>
      </c>
      <c r="P78" s="228">
        <f>VLOOKUP($M78,'[2]Risk Process_RR Explanation'!$L$19:$S$23,6,FALSE)</f>
        <v>1782327.0919999997</v>
      </c>
      <c r="Q78" s="228">
        <f>VLOOKUP($M78,'[2]Risk Process_RR Explanation'!$L$19:$S$23,8,FALSE)</f>
        <v>2227908.8649999998</v>
      </c>
      <c r="R78" s="229">
        <f t="shared" si="0"/>
        <v>8</v>
      </c>
      <c r="S78" s="228"/>
      <c r="T78" s="228"/>
      <c r="U78" s="228"/>
      <c r="V78" s="230" t="s">
        <v>29</v>
      </c>
      <c r="W78" s="216">
        <v>44491</v>
      </c>
      <c r="X78" s="230" t="s">
        <v>190</v>
      </c>
      <c r="Y78" s="231"/>
      <c r="Z78" s="292"/>
      <c r="AA78" s="293"/>
      <c r="AB78" s="294"/>
      <c r="AC78" s="293"/>
      <c r="AD78" s="295"/>
      <c r="AE78" s="295"/>
      <c r="AF78" s="296"/>
    </row>
    <row r="79" spans="1:32" s="231" customFormat="1" ht="28.5" x14ac:dyDescent="0.2">
      <c r="A79" s="232"/>
      <c r="B79" s="223" t="s">
        <v>247</v>
      </c>
      <c r="C79" s="216">
        <v>43467</v>
      </c>
      <c r="D79" s="181" t="s">
        <v>185</v>
      </c>
      <c r="E79" s="182" t="s">
        <v>225</v>
      </c>
      <c r="F79" s="183" t="s">
        <v>15</v>
      </c>
      <c r="G79" s="181" t="s">
        <v>248</v>
      </c>
      <c r="H79" s="184" t="s">
        <v>249</v>
      </c>
      <c r="I79" s="185"/>
      <c r="J79" s="225">
        <v>1</v>
      </c>
      <c r="K79" s="226" t="str">
        <f>VLOOKUP(J79,'[2]Risk Process_RR Explanation'!$L$19:$M$23,2,FALSE)</f>
        <v>VL</v>
      </c>
      <c r="L79" s="227">
        <f>VLOOKUP(J79,'[2]Risk Process_RR Explanation'!$L$19:$N$23,3,FALSE)</f>
        <v>2.5000000000000001E-2</v>
      </c>
      <c r="M79" s="225">
        <v>5</v>
      </c>
      <c r="N79" s="226" t="str">
        <f>VLOOKUP(M79,'[2]Risk Process_RR Explanation'!$L$19:$M$23,2,FALSE)</f>
        <v>VH</v>
      </c>
      <c r="O79" s="228">
        <f>VLOOKUP($M79,'[2]Risk Process_RR Explanation'!$L$19:$S$23,4,FALSE)</f>
        <v>2227908.8649999998</v>
      </c>
      <c r="P79" s="228">
        <f>VLOOKUP($M79,'[2]Risk Process_RR Explanation'!$L$19:$S$23,6,FALSE)</f>
        <v>3341863.2974999994</v>
      </c>
      <c r="Q79" s="228">
        <f>VLOOKUP($M79,'[2]Risk Process_RR Explanation'!$L$19:$S$23,8,FALSE)</f>
        <v>4455817.7299999995</v>
      </c>
      <c r="R79" s="229">
        <f t="shared" si="0"/>
        <v>5</v>
      </c>
      <c r="S79" s="228"/>
      <c r="T79" s="228"/>
      <c r="U79" s="228"/>
      <c r="V79" s="230" t="s">
        <v>29</v>
      </c>
      <c r="W79" s="216">
        <v>44491</v>
      </c>
      <c r="X79" s="230" t="s">
        <v>190</v>
      </c>
      <c r="Z79" s="292"/>
      <c r="AA79" s="293"/>
      <c r="AB79" s="294"/>
      <c r="AC79" s="293"/>
      <c r="AD79" s="295"/>
      <c r="AE79" s="295"/>
      <c r="AF79" s="294"/>
    </row>
    <row r="80" spans="1:32" s="242" customFormat="1" ht="28.5" x14ac:dyDescent="0.2">
      <c r="A80" s="232"/>
      <c r="B80" s="181" t="s">
        <v>261</v>
      </c>
      <c r="C80" s="216">
        <v>44491</v>
      </c>
      <c r="D80" s="181" t="s">
        <v>127</v>
      </c>
      <c r="E80" s="182" t="s">
        <v>225</v>
      </c>
      <c r="F80" s="183" t="s">
        <v>15</v>
      </c>
      <c r="G80" s="181" t="s">
        <v>262</v>
      </c>
      <c r="H80" s="184" t="s">
        <v>263</v>
      </c>
      <c r="I80" s="185" t="s">
        <v>264</v>
      </c>
      <c r="J80" s="225">
        <v>2</v>
      </c>
      <c r="K80" s="226" t="str">
        <f>VLOOKUP(J80,'[2]Risk Process_RR Explanation'!$L$19:$M$23,2,FALSE)</f>
        <v>L</v>
      </c>
      <c r="L80" s="227">
        <f>VLOOKUP(J80,'[2]Risk Process_RR Explanation'!$L$19:$N$23,3,FALSE)</f>
        <v>0.13</v>
      </c>
      <c r="M80" s="225">
        <v>3</v>
      </c>
      <c r="N80" s="226" t="str">
        <f>VLOOKUP(M80,'[2]Risk Process_RR Explanation'!$L$19:$M$23,2,FALSE)</f>
        <v>M</v>
      </c>
      <c r="O80" s="228">
        <f>VLOOKUP($M80,'[2]Risk Process_RR Explanation'!$L$19:$S$23,4,FALSE)</f>
        <v>445581.77299999999</v>
      </c>
      <c r="P80" s="228">
        <f>VLOOKUP($M80,'[2]Risk Process_RR Explanation'!$L$19:$S$23,6,FALSE)</f>
        <v>891163.54599999997</v>
      </c>
      <c r="Q80" s="228">
        <f>VLOOKUP($M80,'[2]Risk Process_RR Explanation'!$L$19:$S$23,8,FALSE)</f>
        <v>1336745.3189999999</v>
      </c>
      <c r="R80" s="229">
        <f t="shared" si="0"/>
        <v>6</v>
      </c>
      <c r="S80" s="228"/>
      <c r="T80" s="228"/>
      <c r="U80" s="228"/>
      <c r="V80" s="230" t="s">
        <v>29</v>
      </c>
      <c r="W80" s="216">
        <v>44491</v>
      </c>
      <c r="X80" s="225" t="s">
        <v>178</v>
      </c>
      <c r="Y80" s="231"/>
      <c r="Z80" s="292"/>
      <c r="AA80" s="293"/>
      <c r="AB80" s="294"/>
      <c r="AC80" s="293"/>
      <c r="AD80" s="295"/>
      <c r="AE80" s="295"/>
      <c r="AF80" s="297"/>
    </row>
    <row r="81" spans="1:583" s="242" customFormat="1" ht="28.5" x14ac:dyDescent="0.2">
      <c r="A81" s="224"/>
      <c r="B81" s="181">
        <v>3.2</v>
      </c>
      <c r="C81" s="216">
        <v>43467</v>
      </c>
      <c r="D81" s="181" t="s">
        <v>210</v>
      </c>
      <c r="E81" s="182" t="s">
        <v>245</v>
      </c>
      <c r="F81" s="183" t="s">
        <v>15</v>
      </c>
      <c r="G81" s="181" t="s">
        <v>241</v>
      </c>
      <c r="H81" s="184" t="s">
        <v>246</v>
      </c>
      <c r="I81" s="185"/>
      <c r="J81" s="225">
        <v>2</v>
      </c>
      <c r="K81" s="226" t="str">
        <f>VLOOKUP(J81,'[2]Risk Process_RR Explanation'!$L$19:$M$23,2,FALSE)</f>
        <v>L</v>
      </c>
      <c r="L81" s="227">
        <f>VLOOKUP(J81,'[2]Risk Process_RR Explanation'!$L$19:$N$23,3,FALSE)</f>
        <v>0.13</v>
      </c>
      <c r="M81" s="225">
        <v>2</v>
      </c>
      <c r="N81" s="226" t="str">
        <f>VLOOKUP(M81,'[2]Risk Process_RR Explanation'!$L$19:$M$23,2,FALSE)</f>
        <v>L</v>
      </c>
      <c r="O81" s="228">
        <f>VLOOKUP($M81,'[2]Risk Process_RR Explanation'!$L$19:$S$23,4,FALSE)</f>
        <v>222790.88649999999</v>
      </c>
      <c r="P81" s="228">
        <f>VLOOKUP($M81,'[2]Risk Process_RR Explanation'!$L$19:$S$23,6,FALSE)</f>
        <v>334186.32974999998</v>
      </c>
      <c r="Q81" s="228">
        <f>VLOOKUP($M81,'[2]Risk Process_RR Explanation'!$L$19:$S$23,8,FALSE)</f>
        <v>445581.77299999999</v>
      </c>
      <c r="R81" s="229">
        <f t="shared" si="0"/>
        <v>4</v>
      </c>
      <c r="S81" s="228">
        <f>$L81*O81</f>
        <v>28962.815245000002</v>
      </c>
      <c r="T81" s="228">
        <f>$L81*P81</f>
        <v>43444.222867500001</v>
      </c>
      <c r="U81" s="228">
        <f>$L81*Q81</f>
        <v>57925.630490000003</v>
      </c>
      <c r="V81" s="230" t="s">
        <v>29</v>
      </c>
      <c r="W81" s="216">
        <v>44491</v>
      </c>
      <c r="X81" s="225"/>
      <c r="Y81" s="231"/>
      <c r="Z81" s="292"/>
      <c r="AA81" s="293"/>
      <c r="AB81" s="294"/>
      <c r="AC81" s="293"/>
      <c r="AD81" s="295"/>
      <c r="AE81" s="295"/>
      <c r="AF81" s="297"/>
    </row>
    <row r="82" spans="1:583" s="242" customFormat="1" ht="28.5" x14ac:dyDescent="0.2">
      <c r="A82" s="232"/>
      <c r="B82" s="181" t="s">
        <v>191</v>
      </c>
      <c r="C82" s="216">
        <v>43467</v>
      </c>
      <c r="D82" s="181" t="s">
        <v>127</v>
      </c>
      <c r="E82" s="182" t="s">
        <v>17</v>
      </c>
      <c r="F82" s="183" t="s">
        <v>15</v>
      </c>
      <c r="G82" s="181" t="s">
        <v>17</v>
      </c>
      <c r="H82" s="184" t="s">
        <v>192</v>
      </c>
      <c r="I82" s="185"/>
      <c r="J82" s="225">
        <v>4</v>
      </c>
      <c r="K82" s="226" t="str">
        <f>VLOOKUP(J82,'[2]Risk Process_RR Explanation'!$L$19:$M$23,2,FALSE)</f>
        <v>H</v>
      </c>
      <c r="L82" s="227">
        <f>VLOOKUP(J82,'[2]Risk Process_RR Explanation'!$L$19:$N$23,3,FALSE)</f>
        <v>0.65500000000000003</v>
      </c>
      <c r="M82" s="225">
        <v>3</v>
      </c>
      <c r="N82" s="226" t="str">
        <f>VLOOKUP(M82,'[2]Risk Process_RR Explanation'!$L$19:$M$23,2,FALSE)</f>
        <v>M</v>
      </c>
      <c r="O82" s="228">
        <f>VLOOKUP($M82,'[2]Risk Process_RR Explanation'!$L$19:$S$23,4,FALSE)</f>
        <v>445581.77299999999</v>
      </c>
      <c r="P82" s="228">
        <f>VLOOKUP($M82,'[2]Risk Process_RR Explanation'!$L$19:$S$23,6,FALSE)</f>
        <v>891163.54599999997</v>
      </c>
      <c r="Q82" s="228">
        <f>VLOOKUP($M82,'[2]Risk Process_RR Explanation'!$L$19:$S$23,8,FALSE)</f>
        <v>1336745.3189999999</v>
      </c>
      <c r="R82" s="229">
        <f t="shared" ref="R82:R88" si="6">J82*M82</f>
        <v>12</v>
      </c>
      <c r="S82" s="228"/>
      <c r="T82" s="228"/>
      <c r="U82" s="228"/>
      <c r="V82" s="230" t="s">
        <v>29</v>
      </c>
      <c r="W82" s="216">
        <v>44491</v>
      </c>
      <c r="X82" s="225" t="s">
        <v>178</v>
      </c>
      <c r="Y82" s="231"/>
      <c r="Z82" s="292"/>
      <c r="AA82" s="293"/>
      <c r="AB82" s="294"/>
      <c r="AC82" s="293"/>
      <c r="AD82" s="295"/>
      <c r="AE82" s="295"/>
      <c r="AF82" s="297"/>
    </row>
    <row r="83" spans="1:583" s="242" customFormat="1" ht="28.5" x14ac:dyDescent="0.2">
      <c r="A83" s="232"/>
      <c r="B83" s="181" t="s">
        <v>193</v>
      </c>
      <c r="C83" s="216">
        <v>44491</v>
      </c>
      <c r="D83" s="181" t="s">
        <v>185</v>
      </c>
      <c r="E83" s="182" t="s">
        <v>17</v>
      </c>
      <c r="F83" s="183" t="s">
        <v>15</v>
      </c>
      <c r="G83" s="181" t="s">
        <v>194</v>
      </c>
      <c r="H83" s="184" t="s">
        <v>195</v>
      </c>
      <c r="I83" s="185" t="s">
        <v>196</v>
      </c>
      <c r="J83" s="225">
        <v>2</v>
      </c>
      <c r="K83" s="226" t="str">
        <f>VLOOKUP(J83,'[2]Risk Process_RR Explanation'!$L$19:$M$23,2,FALSE)</f>
        <v>L</v>
      </c>
      <c r="L83" s="227">
        <f>VLOOKUP(J83,'[2]Risk Process_RR Explanation'!$L$19:$N$23,3,FALSE)</f>
        <v>0.13</v>
      </c>
      <c r="M83" s="225">
        <v>2</v>
      </c>
      <c r="N83" s="226" t="str">
        <f>VLOOKUP(M83,'[2]Risk Process_RR Explanation'!$L$19:$M$23,2,FALSE)</f>
        <v>L</v>
      </c>
      <c r="O83" s="228">
        <f>VLOOKUP($M83,'[2]Risk Process_RR Explanation'!$L$19:$S$23,4,FALSE)</f>
        <v>222790.88649999999</v>
      </c>
      <c r="P83" s="228">
        <f>VLOOKUP($M83,'[2]Risk Process_RR Explanation'!$L$19:$S$23,6,FALSE)</f>
        <v>334186.32974999998</v>
      </c>
      <c r="Q83" s="228">
        <f>VLOOKUP($M83,'[2]Risk Process_RR Explanation'!$L$19:$S$23,8,FALSE)</f>
        <v>445581.77299999999</v>
      </c>
      <c r="R83" s="229">
        <f t="shared" si="6"/>
        <v>4</v>
      </c>
      <c r="S83" s="228">
        <f>$L83*O83</f>
        <v>28962.815245000002</v>
      </c>
      <c r="T83" s="228">
        <f>$L83*P83</f>
        <v>43444.222867500001</v>
      </c>
      <c r="U83" s="228">
        <f>$L83*Q83</f>
        <v>57925.630490000003</v>
      </c>
      <c r="V83" s="230" t="s">
        <v>29</v>
      </c>
      <c r="W83" s="216">
        <v>44491</v>
      </c>
      <c r="X83" s="225"/>
      <c r="Y83" s="231"/>
      <c r="Z83" s="292"/>
      <c r="AA83" s="293"/>
      <c r="AB83" s="294"/>
      <c r="AC83" s="293"/>
      <c r="AD83" s="295"/>
      <c r="AE83" s="295"/>
      <c r="AF83" s="297"/>
    </row>
    <row r="84" spans="1:583" s="242" customFormat="1" ht="28.5" x14ac:dyDescent="0.2">
      <c r="A84" s="232"/>
      <c r="B84" s="181" t="s">
        <v>307</v>
      </c>
      <c r="C84" s="216">
        <v>44491</v>
      </c>
      <c r="D84" s="181" t="s">
        <v>127</v>
      </c>
      <c r="E84" s="182" t="s">
        <v>232</v>
      </c>
      <c r="F84" s="183" t="s">
        <v>15</v>
      </c>
      <c r="G84" s="181" t="s">
        <v>194</v>
      </c>
      <c r="H84" s="184" t="s">
        <v>308</v>
      </c>
      <c r="I84" s="185" t="s">
        <v>309</v>
      </c>
      <c r="J84" s="225">
        <v>2</v>
      </c>
      <c r="K84" s="226" t="str">
        <f>VLOOKUP(J84,'[2]Risk Process_RR Explanation'!$L$19:$M$23,2,FALSE)</f>
        <v>L</v>
      </c>
      <c r="L84" s="227">
        <f>VLOOKUP(J84,'[2]Risk Process_RR Explanation'!$L$19:$N$23,3,FALSE)</f>
        <v>0.13</v>
      </c>
      <c r="M84" s="225">
        <v>2</v>
      </c>
      <c r="N84" s="226" t="str">
        <f>VLOOKUP(M84,'[2]Risk Process_RR Explanation'!$L$19:$M$23,2,FALSE)</f>
        <v>L</v>
      </c>
      <c r="O84" s="228">
        <f>VLOOKUP($M84,'[2]Risk Process_RR Explanation'!$L$19:$S$23,4,FALSE)</f>
        <v>222790.88649999999</v>
      </c>
      <c r="P84" s="228">
        <f>VLOOKUP($M84,'[2]Risk Process_RR Explanation'!$L$19:$S$23,6,FALSE)</f>
        <v>334186.32974999998</v>
      </c>
      <c r="Q84" s="228">
        <f>VLOOKUP($M84,'[2]Risk Process_RR Explanation'!$L$19:$S$23,8,FALSE)</f>
        <v>445581.77299999999</v>
      </c>
      <c r="R84" s="229">
        <f t="shared" si="6"/>
        <v>4</v>
      </c>
      <c r="S84" s="228"/>
      <c r="T84" s="228"/>
      <c r="U84" s="228"/>
      <c r="V84" s="230" t="s">
        <v>29</v>
      </c>
      <c r="W84" s="216">
        <v>44491</v>
      </c>
      <c r="X84" s="225" t="s">
        <v>178</v>
      </c>
      <c r="Y84" s="231"/>
      <c r="Z84" s="292"/>
      <c r="AA84" s="293"/>
      <c r="AB84" s="294"/>
      <c r="AC84" s="293"/>
      <c r="AD84" s="295"/>
      <c r="AE84" s="295"/>
      <c r="AF84" s="297"/>
    </row>
    <row r="85" spans="1:583" s="242" customFormat="1" x14ac:dyDescent="0.2">
      <c r="A85" s="232"/>
      <c r="B85" s="181" t="s">
        <v>231</v>
      </c>
      <c r="C85" s="216">
        <v>44491</v>
      </c>
      <c r="D85" s="181" t="s">
        <v>127</v>
      </c>
      <c r="E85" s="182" t="s">
        <v>232</v>
      </c>
      <c r="F85" s="183" t="s">
        <v>15</v>
      </c>
      <c r="G85" s="181" t="s">
        <v>18</v>
      </c>
      <c r="H85" s="184" t="s">
        <v>233</v>
      </c>
      <c r="I85" s="185" t="s">
        <v>234</v>
      </c>
      <c r="J85" s="225">
        <v>1</v>
      </c>
      <c r="K85" s="226" t="str">
        <f>VLOOKUP(J85,'[2]Risk Process_RR Explanation'!$L$19:$M$23,2,FALSE)</f>
        <v>VL</v>
      </c>
      <c r="L85" s="227">
        <f>VLOOKUP(J85,'[2]Risk Process_RR Explanation'!$L$19:$N$23,3,FALSE)</f>
        <v>2.5000000000000001E-2</v>
      </c>
      <c r="M85" s="225">
        <v>2</v>
      </c>
      <c r="N85" s="226" t="str">
        <f>VLOOKUP(M85,'[2]Risk Process_RR Explanation'!$L$19:$M$23,2,FALSE)</f>
        <v>L</v>
      </c>
      <c r="O85" s="228">
        <f>VLOOKUP($M85,'[2]Risk Process_RR Explanation'!$L$19:$S$23,4,FALSE)</f>
        <v>222790.88649999999</v>
      </c>
      <c r="P85" s="228">
        <f>VLOOKUP($M85,'[2]Risk Process_RR Explanation'!$L$19:$S$23,6,FALSE)</f>
        <v>334186.32974999998</v>
      </c>
      <c r="Q85" s="228">
        <f>VLOOKUP($M85,'[2]Risk Process_RR Explanation'!$L$19:$S$23,8,FALSE)</f>
        <v>445581.77299999999</v>
      </c>
      <c r="R85" s="229">
        <f t="shared" si="6"/>
        <v>2</v>
      </c>
      <c r="S85" s="228"/>
      <c r="T85" s="228"/>
      <c r="U85" s="228"/>
      <c r="V85" s="230" t="s">
        <v>29</v>
      </c>
      <c r="W85" s="216">
        <v>44491</v>
      </c>
      <c r="X85" s="225" t="s">
        <v>178</v>
      </c>
      <c r="Y85" s="231"/>
      <c r="Z85" s="292"/>
      <c r="AA85" s="293"/>
      <c r="AB85" s="294"/>
      <c r="AC85" s="293"/>
      <c r="AD85" s="295"/>
      <c r="AE85" s="295"/>
      <c r="AF85" s="297"/>
    </row>
    <row r="86" spans="1:583" s="242" customFormat="1" ht="28.5" x14ac:dyDescent="0.2">
      <c r="A86" s="232"/>
      <c r="B86" s="181" t="s">
        <v>221</v>
      </c>
      <c r="C86" s="216">
        <v>44491</v>
      </c>
      <c r="D86" s="181" t="s">
        <v>127</v>
      </c>
      <c r="E86" s="182" t="s">
        <v>17</v>
      </c>
      <c r="F86" s="183" t="s">
        <v>15</v>
      </c>
      <c r="G86" s="181" t="s">
        <v>218</v>
      </c>
      <c r="H86" s="184" t="s">
        <v>222</v>
      </c>
      <c r="I86" s="185"/>
      <c r="J86" s="225">
        <v>2</v>
      </c>
      <c r="K86" s="226" t="str">
        <f>VLOOKUP(J86,'[2]Risk Process_RR Explanation'!$L$19:$M$23,2,FALSE)</f>
        <v>L</v>
      </c>
      <c r="L86" s="227">
        <f>VLOOKUP(J86,'[2]Risk Process_RR Explanation'!$L$19:$N$23,3,FALSE)</f>
        <v>0.13</v>
      </c>
      <c r="M86" s="225">
        <v>4</v>
      </c>
      <c r="N86" s="226" t="str">
        <f>VLOOKUP(M86,'[2]Risk Process_RR Explanation'!$L$19:$M$23,2,FALSE)</f>
        <v>H</v>
      </c>
      <c r="O86" s="228">
        <f>VLOOKUP($M86,'[2]Risk Process_RR Explanation'!$L$19:$S$23,4,FALSE)</f>
        <v>1336745.3189999999</v>
      </c>
      <c r="P86" s="228">
        <f>VLOOKUP($M86,'[2]Risk Process_RR Explanation'!$L$19:$S$23,6,FALSE)</f>
        <v>1782327.0919999997</v>
      </c>
      <c r="Q86" s="228">
        <f>VLOOKUP($M86,'[2]Risk Process_RR Explanation'!$L$19:$S$23,8,FALSE)</f>
        <v>2227908.8649999998</v>
      </c>
      <c r="R86" s="229">
        <f t="shared" si="6"/>
        <v>8</v>
      </c>
      <c r="S86" s="228"/>
      <c r="T86" s="228"/>
      <c r="U86" s="228"/>
      <c r="V86" s="230" t="s">
        <v>29</v>
      </c>
      <c r="W86" s="216">
        <v>44491</v>
      </c>
      <c r="X86" s="225" t="s">
        <v>178</v>
      </c>
      <c r="Y86" s="231"/>
      <c r="Z86" s="292"/>
      <c r="AA86" s="293"/>
      <c r="AB86" s="294"/>
      <c r="AC86" s="293"/>
      <c r="AD86" s="295"/>
      <c r="AE86" s="295"/>
      <c r="AF86" s="297"/>
    </row>
    <row r="87" spans="1:583" s="242" customFormat="1" ht="28.5" x14ac:dyDescent="0.2">
      <c r="A87" s="232"/>
      <c r="B87" s="223" t="s">
        <v>217</v>
      </c>
      <c r="C87" s="216">
        <v>44491</v>
      </c>
      <c r="D87" s="181" t="s">
        <v>127</v>
      </c>
      <c r="E87" s="182" t="s">
        <v>17</v>
      </c>
      <c r="F87" s="183" t="s">
        <v>15</v>
      </c>
      <c r="G87" s="181" t="s">
        <v>218</v>
      </c>
      <c r="H87" s="184" t="s">
        <v>219</v>
      </c>
      <c r="I87" s="185" t="s">
        <v>220</v>
      </c>
      <c r="J87" s="225">
        <v>1</v>
      </c>
      <c r="K87" s="226" t="str">
        <f>VLOOKUP(J87,'[2]Risk Process_RR Explanation'!$L$19:$M$23,2,FALSE)</f>
        <v>VL</v>
      </c>
      <c r="L87" s="227">
        <f>VLOOKUP(J87,'[2]Risk Process_RR Explanation'!$L$19:$N$23,3,FALSE)</f>
        <v>2.5000000000000001E-2</v>
      </c>
      <c r="M87" s="225">
        <v>5</v>
      </c>
      <c r="N87" s="226" t="str">
        <f>VLOOKUP(M87,'[2]Risk Process_RR Explanation'!$L$19:$M$23,2,FALSE)</f>
        <v>VH</v>
      </c>
      <c r="O87" s="228">
        <f>VLOOKUP($M87,'[2]Risk Process_RR Explanation'!$L$19:$S$23,4,FALSE)</f>
        <v>2227908.8649999998</v>
      </c>
      <c r="P87" s="228">
        <f>VLOOKUP($M87,'[2]Risk Process_RR Explanation'!$L$19:$S$23,6,FALSE)</f>
        <v>3341863.2974999994</v>
      </c>
      <c r="Q87" s="228">
        <f>VLOOKUP($M87,'[2]Risk Process_RR Explanation'!$L$19:$S$23,8,FALSE)</f>
        <v>4455817.7299999995</v>
      </c>
      <c r="R87" s="229">
        <f t="shared" si="6"/>
        <v>5</v>
      </c>
      <c r="S87" s="228"/>
      <c r="T87" s="228"/>
      <c r="U87" s="228"/>
      <c r="V87" s="230" t="s">
        <v>29</v>
      </c>
      <c r="W87" s="216">
        <v>44491</v>
      </c>
      <c r="X87" s="225" t="s">
        <v>178</v>
      </c>
      <c r="Y87" s="231"/>
      <c r="Z87" s="292"/>
      <c r="AA87" s="293"/>
      <c r="AB87" s="294"/>
      <c r="AC87" s="293"/>
      <c r="AD87" s="295"/>
      <c r="AE87" s="295"/>
      <c r="AF87" s="297"/>
    </row>
    <row r="88" spans="1:583" s="242" customFormat="1" ht="28.5" x14ac:dyDescent="0.2">
      <c r="A88" s="232"/>
      <c r="B88" s="181" t="s">
        <v>277</v>
      </c>
      <c r="C88" s="216">
        <v>44491</v>
      </c>
      <c r="D88" s="181" t="s">
        <v>127</v>
      </c>
      <c r="E88" s="182" t="s">
        <v>17</v>
      </c>
      <c r="F88" s="183" t="s">
        <v>15</v>
      </c>
      <c r="G88" s="181" t="s">
        <v>278</v>
      </c>
      <c r="H88" s="184" t="s">
        <v>279</v>
      </c>
      <c r="I88" s="185" t="s">
        <v>280</v>
      </c>
      <c r="J88" s="225">
        <v>1</v>
      </c>
      <c r="K88" s="226" t="str">
        <f>VLOOKUP(J88,'[2]Risk Process_RR Explanation'!$L$19:$M$23,2,FALSE)</f>
        <v>VL</v>
      </c>
      <c r="L88" s="227">
        <f>VLOOKUP(J88,'[2]Risk Process_RR Explanation'!$L$19:$N$23,3,FALSE)</f>
        <v>2.5000000000000001E-2</v>
      </c>
      <c r="M88" s="225">
        <v>3</v>
      </c>
      <c r="N88" s="226" t="str">
        <f>VLOOKUP(M88,'[2]Risk Process_RR Explanation'!$L$19:$M$23,2,FALSE)</f>
        <v>M</v>
      </c>
      <c r="O88" s="228">
        <f>VLOOKUP($M88,'[2]Risk Process_RR Explanation'!$L$19:$S$23,4,FALSE)</f>
        <v>445581.77299999999</v>
      </c>
      <c r="P88" s="228">
        <f>VLOOKUP($M88,'[2]Risk Process_RR Explanation'!$L$19:$S$23,6,FALSE)</f>
        <v>891163.54599999997</v>
      </c>
      <c r="Q88" s="228">
        <f>VLOOKUP($M88,'[2]Risk Process_RR Explanation'!$L$19:$S$23,8,FALSE)</f>
        <v>1336745.3189999999</v>
      </c>
      <c r="R88" s="229">
        <f t="shared" si="6"/>
        <v>3</v>
      </c>
      <c r="S88" s="228"/>
      <c r="T88" s="228"/>
      <c r="U88" s="228"/>
      <c r="V88" s="230" t="s">
        <v>29</v>
      </c>
      <c r="W88" s="216">
        <v>44491</v>
      </c>
      <c r="X88" s="225" t="s">
        <v>178</v>
      </c>
      <c r="Y88" s="231"/>
      <c r="Z88" s="292"/>
      <c r="AA88" s="293"/>
      <c r="AB88" s="294"/>
      <c r="AC88" s="293"/>
      <c r="AD88" s="295"/>
      <c r="AE88" s="295"/>
      <c r="AF88" s="297"/>
    </row>
    <row r="89" spans="1:583" x14ac:dyDescent="0.2">
      <c r="A89" s="15"/>
      <c r="B89" s="15"/>
      <c r="C89" s="16"/>
      <c r="D89" s="181"/>
      <c r="E89" s="182"/>
      <c r="F89" s="183"/>
      <c r="G89" s="181"/>
      <c r="H89" s="184"/>
      <c r="I89" s="185"/>
      <c r="J89" s="18"/>
      <c r="K89" s="19"/>
      <c r="L89" s="20"/>
      <c r="M89" s="18"/>
      <c r="N89" s="19"/>
      <c r="O89" s="165"/>
      <c r="P89" s="165"/>
      <c r="Q89" s="165"/>
      <c r="R89" s="165"/>
      <c r="S89" s="165"/>
      <c r="T89" s="165"/>
      <c r="U89" s="165"/>
      <c r="V89" s="186"/>
      <c r="W89" s="187"/>
      <c r="X89" s="186"/>
      <c r="Y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</row>
    <row r="90" spans="1:583" x14ac:dyDescent="0.2">
      <c r="A90" s="15"/>
      <c r="B90" s="15"/>
      <c r="C90" s="16"/>
      <c r="D90" s="181"/>
      <c r="E90" s="182"/>
      <c r="F90" s="183"/>
      <c r="G90" s="181"/>
      <c r="H90" s="184"/>
      <c r="I90" s="185"/>
      <c r="J90" s="18"/>
      <c r="K90" s="19"/>
      <c r="L90" s="20"/>
      <c r="M90" s="18"/>
      <c r="N90" s="19"/>
      <c r="O90" s="165"/>
      <c r="P90" s="165"/>
      <c r="Q90" s="165"/>
      <c r="R90" s="165"/>
      <c r="S90" s="165"/>
      <c r="T90" s="165"/>
      <c r="U90" s="165"/>
      <c r="V90" s="186"/>
      <c r="W90" s="187"/>
      <c r="X90" s="186"/>
      <c r="Y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</row>
    <row r="91" spans="1:583" x14ac:dyDescent="0.2">
      <c r="A91" s="14"/>
      <c r="B91" s="15"/>
      <c r="C91" s="16"/>
      <c r="D91" s="181"/>
      <c r="E91" s="156"/>
      <c r="F91" s="17"/>
      <c r="G91" s="15"/>
      <c r="H91" s="21"/>
      <c r="I91" s="157"/>
      <c r="J91" s="18"/>
      <c r="K91" s="19"/>
      <c r="L91" s="20"/>
      <c r="M91" s="18"/>
      <c r="N91" s="19"/>
      <c r="O91" s="165"/>
      <c r="P91" s="165"/>
      <c r="Q91" s="165"/>
      <c r="R91" s="165"/>
      <c r="S91" s="165"/>
      <c r="T91" s="165"/>
      <c r="U91" s="165"/>
      <c r="V91" s="21"/>
      <c r="W91" s="22"/>
      <c r="X91" s="21"/>
      <c r="Y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  <c r="LM91" s="2"/>
      <c r="LN91" s="2"/>
      <c r="LO91" s="2"/>
      <c r="LP91" s="2"/>
      <c r="LQ91" s="2"/>
      <c r="LR91" s="2"/>
      <c r="LS91" s="2"/>
      <c r="LT91" s="2"/>
      <c r="LU91" s="2"/>
      <c r="LV91" s="2"/>
      <c r="LW91" s="2"/>
      <c r="LX91" s="2"/>
      <c r="LY91" s="2"/>
      <c r="LZ91" s="2"/>
      <c r="MA91" s="2"/>
      <c r="MB91" s="2"/>
      <c r="MC91" s="2"/>
      <c r="MD91" s="2"/>
      <c r="ME91" s="2"/>
      <c r="MF91" s="2"/>
      <c r="MG91" s="2"/>
      <c r="MH91" s="2"/>
      <c r="MI91" s="2"/>
      <c r="MJ91" s="2"/>
      <c r="MK91" s="2"/>
      <c r="ML91" s="2"/>
      <c r="MM91" s="2"/>
      <c r="MN91" s="2"/>
      <c r="MO91" s="2"/>
      <c r="MP91" s="2"/>
      <c r="MQ91" s="2"/>
      <c r="MR91" s="2"/>
      <c r="MS91" s="2"/>
      <c r="MT91" s="2"/>
      <c r="MU91" s="2"/>
      <c r="MV91" s="2"/>
      <c r="MW91" s="2"/>
      <c r="MX91" s="2"/>
      <c r="MY91" s="2"/>
      <c r="MZ91" s="2"/>
      <c r="NA91" s="2"/>
      <c r="NB91" s="2"/>
      <c r="NC91" s="2"/>
      <c r="ND91" s="2"/>
      <c r="NE91" s="2"/>
      <c r="NF91" s="2"/>
      <c r="NG91" s="2"/>
      <c r="NH91" s="2"/>
      <c r="NI91" s="2"/>
      <c r="NJ91" s="2"/>
      <c r="NK91" s="2"/>
      <c r="NL91" s="2"/>
      <c r="NM91" s="2"/>
      <c r="NN91" s="2"/>
      <c r="NO91" s="2"/>
      <c r="NP91" s="2"/>
      <c r="NQ91" s="2"/>
      <c r="NR91" s="2"/>
      <c r="NS91" s="2"/>
      <c r="NT91" s="2"/>
      <c r="NU91" s="2"/>
      <c r="NV91" s="2"/>
      <c r="NW91" s="2"/>
      <c r="NX91" s="2"/>
      <c r="NY91" s="2"/>
      <c r="NZ91" s="2"/>
      <c r="OA91" s="2"/>
      <c r="OB91" s="2"/>
      <c r="OC91" s="2"/>
      <c r="OD91" s="2"/>
      <c r="OE91" s="2"/>
      <c r="OF91" s="2"/>
      <c r="OG91" s="2"/>
      <c r="OH91" s="2"/>
      <c r="OI91" s="2"/>
      <c r="OJ91" s="2"/>
      <c r="OK91" s="2"/>
      <c r="OL91" s="2"/>
      <c r="OM91" s="2"/>
      <c r="ON91" s="2"/>
      <c r="OO91" s="2"/>
      <c r="OP91" s="2"/>
      <c r="OQ91" s="2"/>
      <c r="OR91" s="2"/>
      <c r="OS91" s="2"/>
      <c r="OT91" s="2"/>
      <c r="OU91" s="2"/>
      <c r="OV91" s="2"/>
      <c r="OW91" s="2"/>
      <c r="OX91" s="2"/>
      <c r="OY91" s="2"/>
      <c r="OZ91" s="2"/>
      <c r="PA91" s="2"/>
      <c r="PB91" s="2"/>
      <c r="PC91" s="2"/>
      <c r="PD91" s="2"/>
      <c r="PE91" s="2"/>
      <c r="PF91" s="2"/>
      <c r="PG91" s="2"/>
      <c r="PH91" s="2"/>
      <c r="PI91" s="2"/>
      <c r="PJ91" s="2"/>
      <c r="PK91" s="2"/>
      <c r="PL91" s="2"/>
      <c r="PM91" s="2"/>
      <c r="PN91" s="2"/>
      <c r="PO91" s="2"/>
      <c r="PP91" s="2"/>
      <c r="PQ91" s="2"/>
      <c r="PR91" s="2"/>
      <c r="PS91" s="2"/>
      <c r="PT91" s="2"/>
      <c r="PU91" s="2"/>
      <c r="PV91" s="2"/>
      <c r="PW91" s="2"/>
      <c r="PX91" s="2"/>
      <c r="PY91" s="2"/>
      <c r="PZ91" s="2"/>
      <c r="QA91" s="2"/>
      <c r="QB91" s="2"/>
      <c r="QC91" s="2"/>
      <c r="QD91" s="2"/>
      <c r="QE91" s="2"/>
      <c r="QF91" s="2"/>
      <c r="QG91" s="2"/>
      <c r="QH91" s="2"/>
      <c r="QI91" s="2"/>
      <c r="QJ91" s="2"/>
      <c r="QK91" s="2"/>
      <c r="QL91" s="2"/>
      <c r="QM91" s="2"/>
      <c r="QN91" s="2"/>
      <c r="QO91" s="2"/>
      <c r="QP91" s="2"/>
      <c r="QQ91" s="2"/>
      <c r="QR91" s="2"/>
      <c r="QS91" s="2"/>
      <c r="QT91" s="2"/>
      <c r="QU91" s="2"/>
      <c r="QV91" s="2"/>
      <c r="QW91" s="2"/>
      <c r="QX91" s="2"/>
      <c r="QY91" s="2"/>
      <c r="QZ91" s="2"/>
      <c r="RA91" s="2"/>
      <c r="RB91" s="2"/>
      <c r="RC91" s="2"/>
      <c r="RD91" s="2"/>
      <c r="RE91" s="2"/>
      <c r="RF91" s="2"/>
      <c r="RG91" s="2"/>
      <c r="RH91" s="2"/>
      <c r="RI91" s="2"/>
      <c r="RJ91" s="2"/>
      <c r="RK91" s="2"/>
      <c r="RL91" s="2"/>
      <c r="RM91" s="2"/>
      <c r="RN91" s="2"/>
      <c r="RO91" s="2"/>
      <c r="RP91" s="2"/>
      <c r="RQ91" s="2"/>
      <c r="RR91" s="2"/>
      <c r="RS91" s="2"/>
      <c r="RT91" s="2"/>
      <c r="RU91" s="2"/>
      <c r="RV91" s="2"/>
      <c r="RW91" s="2"/>
      <c r="RX91" s="2"/>
      <c r="RY91" s="2"/>
      <c r="RZ91" s="2"/>
      <c r="SA91" s="2"/>
      <c r="SB91" s="2"/>
      <c r="SC91" s="2"/>
      <c r="SD91" s="2"/>
      <c r="SE91" s="2"/>
      <c r="SF91" s="2"/>
      <c r="SG91" s="2"/>
      <c r="SH91" s="2"/>
      <c r="SI91" s="2"/>
      <c r="SJ91" s="2"/>
      <c r="SK91" s="2"/>
      <c r="SL91" s="2"/>
      <c r="SM91" s="2"/>
      <c r="SN91" s="2"/>
      <c r="SO91" s="2"/>
      <c r="SP91" s="2"/>
      <c r="SQ91" s="2"/>
      <c r="SR91" s="2"/>
      <c r="SS91" s="2"/>
      <c r="ST91" s="2"/>
      <c r="SU91" s="2"/>
      <c r="SV91" s="2"/>
      <c r="SW91" s="2"/>
      <c r="SX91" s="2"/>
      <c r="SY91" s="2"/>
      <c r="SZ91" s="2"/>
      <c r="TA91" s="2"/>
      <c r="TB91" s="2"/>
      <c r="TC91" s="2"/>
      <c r="TD91" s="2"/>
      <c r="TE91" s="2"/>
      <c r="TF91" s="2"/>
      <c r="TG91" s="2"/>
      <c r="TH91" s="2"/>
      <c r="TI91" s="2"/>
      <c r="TJ91" s="2"/>
      <c r="TK91" s="2"/>
      <c r="TL91" s="2"/>
      <c r="TM91" s="2"/>
      <c r="TN91" s="2"/>
      <c r="TO91" s="2"/>
      <c r="TP91" s="2"/>
      <c r="TQ91" s="2"/>
      <c r="TR91" s="2"/>
      <c r="TS91" s="2"/>
      <c r="TT91" s="2"/>
      <c r="TU91" s="2"/>
      <c r="TV91" s="2"/>
      <c r="TW91" s="2"/>
      <c r="TX91" s="2"/>
      <c r="TY91" s="2"/>
      <c r="TZ91" s="2"/>
      <c r="UA91" s="2"/>
      <c r="UB91" s="2"/>
      <c r="UC91" s="2"/>
      <c r="UD91" s="2"/>
      <c r="UE91" s="2"/>
      <c r="UF91" s="2"/>
      <c r="UG91" s="2"/>
      <c r="UH91" s="2"/>
      <c r="UI91" s="2"/>
      <c r="UJ91" s="2"/>
      <c r="UK91" s="2"/>
      <c r="UL91" s="2"/>
      <c r="UM91" s="2"/>
      <c r="UN91" s="2"/>
      <c r="UO91" s="2"/>
      <c r="UP91" s="2"/>
      <c r="UQ91" s="2"/>
      <c r="UR91" s="2"/>
      <c r="US91" s="2"/>
      <c r="UT91" s="2"/>
      <c r="UU91" s="2"/>
      <c r="UV91" s="2"/>
      <c r="UW91" s="2"/>
      <c r="UX91" s="2"/>
      <c r="UY91" s="2"/>
      <c r="UZ91" s="2"/>
      <c r="VA91" s="2"/>
      <c r="VB91" s="2"/>
      <c r="VC91" s="2"/>
      <c r="VD91" s="2"/>
      <c r="VE91" s="2"/>
      <c r="VF91" s="2"/>
      <c r="VG91" s="2"/>
      <c r="VH91" s="2"/>
      <c r="VI91" s="2"/>
      <c r="VJ91" s="2"/>
      <c r="VK91" s="2"/>
    </row>
    <row r="92" spans="1:583" x14ac:dyDescent="0.2">
      <c r="A92" s="14"/>
      <c r="B92" s="15"/>
      <c r="C92" s="16"/>
      <c r="D92" s="181"/>
      <c r="E92" s="156"/>
      <c r="F92" s="17"/>
      <c r="G92" s="15"/>
      <c r="H92" s="21"/>
      <c r="I92" s="157"/>
      <c r="J92" s="18"/>
      <c r="K92" s="19"/>
      <c r="L92" s="20"/>
      <c r="M92" s="18"/>
      <c r="N92" s="19"/>
      <c r="O92" s="165"/>
      <c r="P92" s="165"/>
      <c r="Q92" s="165"/>
      <c r="R92" s="165"/>
      <c r="S92" s="165"/>
      <c r="T92" s="165"/>
      <c r="U92" s="165"/>
      <c r="V92" s="21"/>
      <c r="W92" s="22"/>
      <c r="X92" s="21"/>
      <c r="Y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</row>
    <row r="93" spans="1:583" ht="15" thickBot="1" x14ac:dyDescent="0.25">
      <c r="A93" s="14"/>
      <c r="B93" s="15"/>
      <c r="C93" s="16"/>
      <c r="D93" s="181"/>
      <c r="E93" s="156"/>
      <c r="F93" s="17"/>
      <c r="G93" s="15"/>
      <c r="H93" s="21"/>
      <c r="I93" s="157"/>
      <c r="J93" s="18"/>
      <c r="K93" s="19"/>
      <c r="L93" s="20"/>
      <c r="M93" s="18"/>
      <c r="N93" s="19"/>
      <c r="O93" s="165"/>
      <c r="P93" s="165"/>
      <c r="Q93" s="188"/>
      <c r="R93" s="188"/>
      <c r="S93" s="188"/>
      <c r="T93" s="188"/>
      <c r="U93" s="188"/>
      <c r="V93" s="21"/>
      <c r="W93" s="22"/>
      <c r="X93" s="21"/>
      <c r="Y93" s="2"/>
      <c r="Z93" s="20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</row>
    <row r="94" spans="1:583" ht="15" thickBot="1" x14ac:dyDescent="0.25">
      <c r="C94" s="23"/>
      <c r="E94" s="24"/>
      <c r="F94" s="25"/>
      <c r="I94" s="28"/>
      <c r="J94" s="26"/>
      <c r="K94" s="27"/>
      <c r="L94" s="27"/>
      <c r="M94" s="26"/>
      <c r="N94" s="27"/>
      <c r="O94" s="166"/>
      <c r="P94" s="166"/>
      <c r="Q94" s="189"/>
      <c r="R94" s="190" t="s">
        <v>161</v>
      </c>
      <c r="S94" s="191">
        <f>SUM(S17:S93)</f>
        <v>6089988.8824774995</v>
      </c>
      <c r="T94" s="191">
        <f>SUM(T17:T93)</f>
        <v>9921435.1530612521</v>
      </c>
      <c r="U94" s="192">
        <f>SUM(U17:U93)</f>
        <v>13752881.423644999</v>
      </c>
      <c r="W94" s="28"/>
    </row>
    <row r="95" spans="1:583" ht="15" thickBot="1" x14ac:dyDescent="0.25">
      <c r="M95" s="203" t="s">
        <v>182</v>
      </c>
      <c r="N95" s="204"/>
      <c r="O95" s="205"/>
      <c r="P95" s="206"/>
      <c r="Q95" s="193"/>
      <c r="R95" s="194" t="s">
        <v>162</v>
      </c>
      <c r="S95" s="195"/>
      <c r="T95" s="195">
        <f>AVERAGE(S94:U94)</f>
        <v>9921435.1530612502</v>
      </c>
      <c r="U95" s="196"/>
    </row>
  </sheetData>
  <sheetProtection algorithmName="SHA-512" hashValue="e+xgpMGmXLuAqrGtdcDDscJ3hQXWTJi41SloR1iNZEwDA123Bxcm9fz3TIlXgHdL7wZ+XtGfBv4c3zS8zK4WAg==" saltValue="amyMRlilgTt589tAsvIsDw==" spinCount="100000" sheet="1" selectLockedCells="1" selectUnlockedCells="1"/>
  <autoFilter ref="A16:X93"/>
  <customSheetViews>
    <customSheetView guid="{100F6BC7-2443-4D7B-950A-2A8639655771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1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AE0E8A88-F082-4EB1-9347-7F4BDF3587A1}" scale="55" showPageBreaks="1" fitToPage="1" printArea="1" filter="1" showAutoFilter="1" hiddenColumns="1" view="pageBreakPreview" topLeftCell="A103">
      <selection activeCell="G132" sqref="G132"/>
      <pageMargins left="0.31496062992125984" right="0.31496062992125984" top="0.27559055118110237" bottom="0.51181102362204722" header="0.51181102362204722" footer="0.23622047244094491"/>
      <printOptions horizontalCentered="1"/>
      <pageSetup paperSize="8" scale="42" fitToHeight="0" orientation="landscape" r:id="rId2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Mitigated Total Commercial Risk to Consider"/>
            <filter val="R"/>
          </filters>
        </filterColumn>
        <sortState ref="A12:AF122">
          <sortCondition ref="A5:A122"/>
        </sortState>
      </autoFilter>
    </customSheetView>
    <customSheetView guid="{DF728966-A70E-42AE-BDEA-A086DF318939}" scale="50" showPageBreaks="1" fitToPage="1" printArea="1" filter="1" showAutoFilter="1" hiddenColumns="1" view="pageBreakPreview" topLeftCell="H1">
      <selection activeCell="AF29" sqref="AF29:AF115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3"/>
      <headerFooter alignWithMargins="0">
        <oddFooter>&amp;L&amp;F&amp;C&amp;P of &amp;N</oddFooter>
      </headerFooter>
      <autoFilter ref="A5:AG116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E4FA615-53F6-46CD-85ED-36610C651A6E}" scale="55" showPageBreaks="1" fitToPage="1" printArea="1" filter="1" showAutoFilter="1" hiddenColumns="1" view="pageBreakPreview">
      <selection activeCell="E51" sqref="E51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4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D864C558-032D-4423-AB18-DBCDD4F7FBEA}" scale="50" showPageBreaks="1" fitToPage="1" printArea="1" filter="1" showAutoFilter="1" hiddenColumns="1" view="pageBreakPreview" topLeftCell="A4">
      <pane ySplit="24" topLeftCell="A29" activePane="bottomLeft" state="frozen"/>
      <selection pane="bottomLeft" activeCell="AF116" sqref="AF116"/>
      <pageMargins left="0.31496062992125984" right="0.31496062992125984" top="0.27559055118110237" bottom="0.51181102362204722" header="0.51181102362204722" footer="0.23622047244094491"/>
      <printOptions horizontalCentered="1"/>
      <pageSetup paperSize="8" scale="35" fitToHeight="2" orientation="landscape" r:id="rId5"/>
      <headerFooter alignWithMargins="0">
        <oddFooter>&amp;L&amp;F&amp;C&amp;P of &amp;N</oddFooter>
      </headerFooter>
      <autoFilter ref="B1:AH1">
        <filterColumn colId="31">
          <filters blank="1">
            <filter val="A"/>
            <filter val="Mitigated Total Commercial Risk to Consider"/>
            <filter val="R"/>
          </filters>
        </filterColumn>
      </autoFilter>
    </customSheetView>
    <customSheetView guid="{0687DB25-2AF2-4E86-AEDA-3E3E7B0935E3}" scale="40" showPageBreaks="1" fitToPage="1" printArea="1" filter="1" showAutoFilter="1" hiddenColumns="1" view="pageBreakPreview">
      <selection activeCell="G86" sqref="G86"/>
      <pageMargins left="0.31496062992125984" right="0.31496062992125984" top="0.27559055118110237" bottom="0.51181102362204722" header="0.51181102362204722" footer="0.23622047244094491"/>
      <printOptions horizontalCentered="1"/>
      <pageSetup paperSize="8" scale="43" fitToHeight="0" orientation="landscape" r:id="rId6"/>
      <headerFooter alignWithMargins="0">
        <oddFooter>&amp;L&amp;F&amp;C&amp;P of &amp;N</oddFooter>
      </headerFooter>
      <autoFilter ref="A6:AD141">
        <filterColumn colId="28">
          <filters blank="1">
            <filter val="A"/>
            <filter val="G"/>
            <filter val="Mitigated Total Commercial Risk to Consider"/>
            <filter val="R"/>
          </filters>
        </filterColumn>
        <sortState ref="A49:AD141">
          <sortCondition ref="A5:A122"/>
        </sortState>
      </autoFilter>
    </customSheetView>
    <customSheetView guid="{41399769-9A28-4D83-9C17-C32305447636}" scale="60" showPageBreaks="1" fitToPage="1" printArea="1" filter="1" showAutoFilter="1" view="pageBreakPreview">
      <selection activeCell="G97" sqref="G97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7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>
        <filterColumn colId="1">
          <filters>
            <filter val="WS.01"/>
            <filter val="WS.02"/>
            <filter val="WS.03"/>
            <filter val="WS.04"/>
            <filter val="WS.05"/>
            <filter val="WS.06"/>
            <filter val="WS.07"/>
            <filter val="WS.08"/>
            <filter val="WS.09"/>
            <filter val="WS.10"/>
            <filter val="WS.11"/>
            <filter val="WS.12"/>
            <filter val="WS.13"/>
            <filter val="WS.14"/>
            <filter val="WS.15"/>
            <filter val="WS.16"/>
            <filter val="WS.17"/>
            <filter val="WS.18"/>
            <filter val="WS.19"/>
            <filter val="WS.20"/>
            <filter val="WS.21"/>
            <filter val="WS.22"/>
            <filter val="WS.23"/>
            <filter val="WS.24"/>
            <filter val="WS.25"/>
            <filter val="WS.26"/>
            <filter val="WS.27"/>
            <filter val="WS.28"/>
            <filter val="WS.29"/>
            <filter val="WS.30"/>
            <filter val="WS.31"/>
            <filter val="WS.32"/>
            <filter val="WS.33"/>
            <filter val="WS.34"/>
            <filter val="WS.35"/>
            <filter val="WS.36"/>
            <filter val="WS.37"/>
            <filter val="WS.38"/>
            <filter val="WS.39"/>
            <filter val="WS.40"/>
            <filter val="WS.41"/>
            <filter val="WS.42"/>
            <filter val="WS.43"/>
            <filter val="WS.44"/>
            <filter val="WS.45"/>
            <filter val="WS.46"/>
          </filters>
        </filterColumn>
      </autoFilter>
    </customSheetView>
    <customSheetView guid="{C7AA0B93-8536-4A0F-918B-E1150DFF4452}" scale="70" showPageBreaks="1" fitToPage="1" printArea="1" showAutoFilter="1" view="pageBreakPreview">
      <selection activeCell="O12" sqref="O12"/>
      <pageMargins left="0.31496062992125984" right="0.31496062992125984" top="0.98425196850393704" bottom="0.51181102362204722" header="0.31496062992125984" footer="0.23622047244094491"/>
      <printOptions horizontalCentered="1"/>
      <pageSetup paperSize="8" scale="31" fitToHeight="0" orientation="landscape" r:id="rId8"/>
      <headerFooter alignWithMargins="0">
        <oddHeader>&amp;L&amp;G&amp;C&amp;"Arial,Bold"&amp;18A5 Western Transport Corridor
- &amp;F -</oddHeader>
        <oddFooter>&amp;LPrinted: &amp;D&amp;R&amp;P of &amp;N</oddFooter>
      </headerFooter>
      <autoFilter ref="A8:AH103"/>
    </customSheetView>
  </customSheetViews>
  <mergeCells count="17">
    <mergeCell ref="A4:C4"/>
    <mergeCell ref="A8:C8"/>
    <mergeCell ref="A10:C10"/>
    <mergeCell ref="A12:C12"/>
    <mergeCell ref="D4:F4"/>
    <mergeCell ref="D8:F8"/>
    <mergeCell ref="D10:F10"/>
    <mergeCell ref="D12:F12"/>
    <mergeCell ref="A6:C6"/>
    <mergeCell ref="D6:F6"/>
    <mergeCell ref="K3:P3"/>
    <mergeCell ref="H4:S4"/>
    <mergeCell ref="H10:I10"/>
    <mergeCell ref="S14:U14"/>
    <mergeCell ref="J15:L15"/>
    <mergeCell ref="M15:Q15"/>
    <mergeCell ref="J14:R14"/>
  </mergeCells>
  <phoneticPr fontId="6" type="noConversion"/>
  <conditionalFormatting sqref="N17 K17 K89:K93 N89:N93">
    <cfRule type="expression" dxfId="537" priority="1406" stopIfTrue="1">
      <formula>IF(OR(K17="VH",K17="H"),TRUE,FALSE)</formula>
    </cfRule>
    <cfRule type="expression" dxfId="536" priority="1407" stopIfTrue="1">
      <formula>IF(K17="M",TRUE,FALSE)</formula>
    </cfRule>
    <cfRule type="expression" dxfId="535" priority="1408" stopIfTrue="1">
      <formula>IF(OR(K17="VL",K17="L"),TRUE,FALSE)</formula>
    </cfRule>
  </conditionalFormatting>
  <conditionalFormatting sqref="R17 R89:R93">
    <cfRule type="cellIs" dxfId="534" priority="1412" stopIfTrue="1" operator="between">
      <formula>0</formula>
      <formula>4</formula>
    </cfRule>
    <cfRule type="cellIs" dxfId="533" priority="1413" stopIfTrue="1" operator="between">
      <formula>5</formula>
      <formula>12</formula>
    </cfRule>
    <cfRule type="cellIs" dxfId="532" priority="1414" stopIfTrue="1" operator="greaterThan">
      <formula>13</formula>
    </cfRule>
  </conditionalFormatting>
  <conditionalFormatting sqref="O17:Q17 M17 M89:M93 O89:Q93">
    <cfRule type="expression" dxfId="531" priority="1409" stopIfTrue="1">
      <formula>IF(OR(M17="VH",M17="H"),TRUE,FALSE)</formula>
    </cfRule>
    <cfRule type="expression" dxfId="530" priority="1410" stopIfTrue="1">
      <formula>IF(M17="M",TRUE,FALSE)</formula>
    </cfRule>
    <cfRule type="expression" dxfId="529" priority="1411" stopIfTrue="1">
      <formula>IF(OR(M17="VL",M17="L"),TRUE,FALSE)</formula>
    </cfRule>
  </conditionalFormatting>
  <conditionalFormatting sqref="N18:N23 K18:K23">
    <cfRule type="expression" dxfId="528" priority="519" stopIfTrue="1">
      <formula>IF(OR(K18="VH",K18="H"),TRUE,FALSE)</formula>
    </cfRule>
    <cfRule type="expression" dxfId="527" priority="520" stopIfTrue="1">
      <formula>IF(K18="M",TRUE,FALSE)</formula>
    </cfRule>
    <cfRule type="expression" dxfId="526" priority="521" stopIfTrue="1">
      <formula>IF(OR(K18="VL",K18="L"),TRUE,FALSE)</formula>
    </cfRule>
  </conditionalFormatting>
  <conditionalFormatting sqref="R18:R23">
    <cfRule type="cellIs" dxfId="525" priority="525" stopIfTrue="1" operator="between">
      <formula>0</formula>
      <formula>4</formula>
    </cfRule>
    <cfRule type="cellIs" dxfId="524" priority="526" stopIfTrue="1" operator="between">
      <formula>5</formula>
      <formula>12</formula>
    </cfRule>
    <cfRule type="cellIs" dxfId="523" priority="527" stopIfTrue="1" operator="greaterThan">
      <formula>13</formula>
    </cfRule>
  </conditionalFormatting>
  <conditionalFormatting sqref="M18:M23 O18:Q23">
    <cfRule type="expression" dxfId="522" priority="522" stopIfTrue="1">
      <formula>IF(OR(M18="VH",M18="H"),TRUE,FALSE)</formula>
    </cfRule>
    <cfRule type="expression" dxfId="521" priority="523" stopIfTrue="1">
      <formula>IF(M18="M",TRUE,FALSE)</formula>
    </cfRule>
    <cfRule type="expression" dxfId="520" priority="524" stopIfTrue="1">
      <formula>IF(OR(M18="VL",M18="L"),TRUE,FALSE)</formula>
    </cfRule>
  </conditionalFormatting>
  <conditionalFormatting sqref="N24 K24">
    <cfRule type="expression" dxfId="519" priority="510" stopIfTrue="1">
      <formula>IF(OR(K24="VH",K24="H"),TRUE,FALSE)</formula>
    </cfRule>
    <cfRule type="expression" dxfId="518" priority="511" stopIfTrue="1">
      <formula>IF(K24="M",TRUE,FALSE)</formula>
    </cfRule>
    <cfRule type="expression" dxfId="517" priority="512" stopIfTrue="1">
      <formula>IF(OR(K24="VL",K24="L"),TRUE,FALSE)</formula>
    </cfRule>
  </conditionalFormatting>
  <conditionalFormatting sqref="R24">
    <cfRule type="cellIs" dxfId="516" priority="516" stopIfTrue="1" operator="between">
      <formula>0</formula>
      <formula>4</formula>
    </cfRule>
    <cfRule type="cellIs" dxfId="515" priority="517" stopIfTrue="1" operator="between">
      <formula>5</formula>
      <formula>12</formula>
    </cfRule>
    <cfRule type="cellIs" dxfId="514" priority="518" stopIfTrue="1" operator="greaterThan">
      <formula>13</formula>
    </cfRule>
  </conditionalFormatting>
  <conditionalFormatting sqref="M24 O24:Q24">
    <cfRule type="expression" dxfId="513" priority="513" stopIfTrue="1">
      <formula>IF(OR(M24="VH",M24="H"),TRUE,FALSE)</formula>
    </cfRule>
    <cfRule type="expression" dxfId="512" priority="514" stopIfTrue="1">
      <formula>IF(M24="M",TRUE,FALSE)</formula>
    </cfRule>
    <cfRule type="expression" dxfId="511" priority="515" stopIfTrue="1">
      <formula>IF(OR(M24="VL",M24="L"),TRUE,FALSE)</formula>
    </cfRule>
  </conditionalFormatting>
  <conditionalFormatting sqref="N25 K25">
    <cfRule type="expression" dxfId="510" priority="501" stopIfTrue="1">
      <formula>IF(OR(K25="VH",K25="H"),TRUE,FALSE)</formula>
    </cfRule>
    <cfRule type="expression" dxfId="509" priority="502" stopIfTrue="1">
      <formula>IF(K25="M",TRUE,FALSE)</formula>
    </cfRule>
    <cfRule type="expression" dxfId="508" priority="503" stopIfTrue="1">
      <formula>IF(OR(K25="VL",K25="L"),TRUE,FALSE)</formula>
    </cfRule>
  </conditionalFormatting>
  <conditionalFormatting sqref="R25">
    <cfRule type="cellIs" dxfId="507" priority="507" stopIfTrue="1" operator="between">
      <formula>0</formula>
      <formula>4</formula>
    </cfRule>
    <cfRule type="cellIs" dxfId="506" priority="508" stopIfTrue="1" operator="between">
      <formula>5</formula>
      <formula>12</formula>
    </cfRule>
    <cfRule type="cellIs" dxfId="505" priority="509" stopIfTrue="1" operator="greaterThan">
      <formula>13</formula>
    </cfRule>
  </conditionalFormatting>
  <conditionalFormatting sqref="M25 O25:Q25">
    <cfRule type="expression" dxfId="504" priority="504" stopIfTrue="1">
      <formula>IF(OR(M25="VH",M25="H"),TRUE,FALSE)</formula>
    </cfRule>
    <cfRule type="expression" dxfId="503" priority="505" stopIfTrue="1">
      <formula>IF(M25="M",TRUE,FALSE)</formula>
    </cfRule>
    <cfRule type="expression" dxfId="502" priority="506" stopIfTrue="1">
      <formula>IF(OR(M25="VL",M25="L"),TRUE,FALSE)</formula>
    </cfRule>
  </conditionalFormatting>
  <conditionalFormatting sqref="N37 K37">
    <cfRule type="expression" dxfId="501" priority="393" stopIfTrue="1">
      <formula>IF(OR(K37="VH",K37="H"),TRUE,FALSE)</formula>
    </cfRule>
    <cfRule type="expression" dxfId="500" priority="394" stopIfTrue="1">
      <formula>IF(K37="M",TRUE,FALSE)</formula>
    </cfRule>
    <cfRule type="expression" dxfId="499" priority="395" stopIfTrue="1">
      <formula>IF(OR(K37="VL",K37="L"),TRUE,FALSE)</formula>
    </cfRule>
  </conditionalFormatting>
  <conditionalFormatting sqref="R37">
    <cfRule type="cellIs" dxfId="498" priority="399" stopIfTrue="1" operator="between">
      <formula>0</formula>
      <formula>4</formula>
    </cfRule>
    <cfRule type="cellIs" dxfId="497" priority="400" stopIfTrue="1" operator="between">
      <formula>5</formula>
      <formula>12</formula>
    </cfRule>
    <cfRule type="cellIs" dxfId="496" priority="401" stopIfTrue="1" operator="greaterThan">
      <formula>13</formula>
    </cfRule>
  </conditionalFormatting>
  <conditionalFormatting sqref="M37 O37:Q37">
    <cfRule type="expression" dxfId="495" priority="396" stopIfTrue="1">
      <formula>IF(OR(M37="VH",M37="H"),TRUE,FALSE)</formula>
    </cfRule>
    <cfRule type="expression" dxfId="494" priority="397" stopIfTrue="1">
      <formula>IF(M37="M",TRUE,FALSE)</formula>
    </cfRule>
    <cfRule type="expression" dxfId="493" priority="398" stopIfTrue="1">
      <formula>IF(OR(M37="VL",M37="L"),TRUE,FALSE)</formula>
    </cfRule>
  </conditionalFormatting>
  <conditionalFormatting sqref="N26 K26">
    <cfRule type="expression" dxfId="492" priority="492" stopIfTrue="1">
      <formula>IF(OR(K26="VH",K26="H"),TRUE,FALSE)</formula>
    </cfRule>
    <cfRule type="expression" dxfId="491" priority="493" stopIfTrue="1">
      <formula>IF(K26="M",TRUE,FALSE)</formula>
    </cfRule>
    <cfRule type="expression" dxfId="490" priority="494" stopIfTrue="1">
      <formula>IF(OR(K26="VL",K26="L"),TRUE,FALSE)</formula>
    </cfRule>
  </conditionalFormatting>
  <conditionalFormatting sqref="R26">
    <cfRule type="cellIs" dxfId="489" priority="498" stopIfTrue="1" operator="between">
      <formula>0</formula>
      <formula>4</formula>
    </cfRule>
    <cfRule type="cellIs" dxfId="488" priority="499" stopIfTrue="1" operator="between">
      <formula>5</formula>
      <formula>12</formula>
    </cfRule>
    <cfRule type="cellIs" dxfId="487" priority="500" stopIfTrue="1" operator="greaterThan">
      <formula>13</formula>
    </cfRule>
  </conditionalFormatting>
  <conditionalFormatting sqref="M26 O26:Q26">
    <cfRule type="expression" dxfId="486" priority="495" stopIfTrue="1">
      <formula>IF(OR(M26="VH",M26="H"),TRUE,FALSE)</formula>
    </cfRule>
    <cfRule type="expression" dxfId="485" priority="496" stopIfTrue="1">
      <formula>IF(M26="M",TRUE,FALSE)</formula>
    </cfRule>
    <cfRule type="expression" dxfId="484" priority="497" stopIfTrue="1">
      <formula>IF(OR(M26="VL",M26="L"),TRUE,FALSE)</formula>
    </cfRule>
  </conditionalFormatting>
  <conditionalFormatting sqref="N27 K27">
    <cfRule type="expression" dxfId="483" priority="483" stopIfTrue="1">
      <formula>IF(OR(K27="VH",K27="H"),TRUE,FALSE)</formula>
    </cfRule>
    <cfRule type="expression" dxfId="482" priority="484" stopIfTrue="1">
      <formula>IF(K27="M",TRUE,FALSE)</formula>
    </cfRule>
    <cfRule type="expression" dxfId="481" priority="485" stopIfTrue="1">
      <formula>IF(OR(K27="VL",K27="L"),TRUE,FALSE)</formula>
    </cfRule>
  </conditionalFormatting>
  <conditionalFormatting sqref="R27">
    <cfRule type="cellIs" dxfId="480" priority="489" stopIfTrue="1" operator="between">
      <formula>0</formula>
      <formula>4</formula>
    </cfRule>
    <cfRule type="cellIs" dxfId="479" priority="490" stopIfTrue="1" operator="between">
      <formula>5</formula>
      <formula>12</formula>
    </cfRule>
    <cfRule type="cellIs" dxfId="478" priority="491" stopIfTrue="1" operator="greaterThan">
      <formula>13</formula>
    </cfRule>
  </conditionalFormatting>
  <conditionalFormatting sqref="M27 O27:Q27">
    <cfRule type="expression" dxfId="477" priority="486" stopIfTrue="1">
      <formula>IF(OR(M27="VH",M27="H"),TRUE,FALSE)</formula>
    </cfRule>
    <cfRule type="expression" dxfId="476" priority="487" stopIfTrue="1">
      <formula>IF(M27="M",TRUE,FALSE)</formula>
    </cfRule>
    <cfRule type="expression" dxfId="475" priority="488" stopIfTrue="1">
      <formula>IF(OR(M27="VL",M27="L"),TRUE,FALSE)</formula>
    </cfRule>
  </conditionalFormatting>
  <conditionalFormatting sqref="N28 K28">
    <cfRule type="expression" dxfId="474" priority="474" stopIfTrue="1">
      <formula>IF(OR(K28="VH",K28="H"),TRUE,FALSE)</formula>
    </cfRule>
    <cfRule type="expression" dxfId="473" priority="475" stopIfTrue="1">
      <formula>IF(K28="M",TRUE,FALSE)</formula>
    </cfRule>
    <cfRule type="expression" dxfId="472" priority="476" stopIfTrue="1">
      <formula>IF(OR(K28="VL",K28="L"),TRUE,FALSE)</formula>
    </cfRule>
  </conditionalFormatting>
  <conditionalFormatting sqref="R28">
    <cfRule type="cellIs" dxfId="471" priority="480" stopIfTrue="1" operator="between">
      <formula>0</formula>
      <formula>4</formula>
    </cfRule>
    <cfRule type="cellIs" dxfId="470" priority="481" stopIfTrue="1" operator="between">
      <formula>5</formula>
      <formula>12</formula>
    </cfRule>
    <cfRule type="cellIs" dxfId="469" priority="482" stopIfTrue="1" operator="greaterThan">
      <formula>13</formula>
    </cfRule>
  </conditionalFormatting>
  <conditionalFormatting sqref="M28 O28:Q28">
    <cfRule type="expression" dxfId="468" priority="477" stopIfTrue="1">
      <formula>IF(OR(M28="VH",M28="H"),TRUE,FALSE)</formula>
    </cfRule>
    <cfRule type="expression" dxfId="467" priority="478" stopIfTrue="1">
      <formula>IF(M28="M",TRUE,FALSE)</formula>
    </cfRule>
    <cfRule type="expression" dxfId="466" priority="479" stopIfTrue="1">
      <formula>IF(OR(M28="VL",M28="L"),TRUE,FALSE)</formula>
    </cfRule>
  </conditionalFormatting>
  <conditionalFormatting sqref="N29 K29">
    <cfRule type="expression" dxfId="465" priority="465" stopIfTrue="1">
      <formula>IF(OR(K29="VH",K29="H"),TRUE,FALSE)</formula>
    </cfRule>
    <cfRule type="expression" dxfId="464" priority="466" stopIfTrue="1">
      <formula>IF(K29="M",TRUE,FALSE)</formula>
    </cfRule>
    <cfRule type="expression" dxfId="463" priority="467" stopIfTrue="1">
      <formula>IF(OR(K29="VL",K29="L"),TRUE,FALSE)</formula>
    </cfRule>
  </conditionalFormatting>
  <conditionalFormatting sqref="R29">
    <cfRule type="cellIs" dxfId="462" priority="471" stopIfTrue="1" operator="between">
      <formula>0</formula>
      <formula>4</formula>
    </cfRule>
    <cfRule type="cellIs" dxfId="461" priority="472" stopIfTrue="1" operator="between">
      <formula>5</formula>
      <formula>12</formula>
    </cfRule>
    <cfRule type="cellIs" dxfId="460" priority="473" stopIfTrue="1" operator="greaterThan">
      <formula>13</formula>
    </cfRule>
  </conditionalFormatting>
  <conditionalFormatting sqref="M29 O29:Q29">
    <cfRule type="expression" dxfId="459" priority="468" stopIfTrue="1">
      <formula>IF(OR(M29="VH",M29="H"),TRUE,FALSE)</formula>
    </cfRule>
    <cfRule type="expression" dxfId="458" priority="469" stopIfTrue="1">
      <formula>IF(M29="M",TRUE,FALSE)</formula>
    </cfRule>
    <cfRule type="expression" dxfId="457" priority="470" stopIfTrue="1">
      <formula>IF(OR(M29="VL",M29="L"),TRUE,FALSE)</formula>
    </cfRule>
  </conditionalFormatting>
  <conditionalFormatting sqref="N30 K30">
    <cfRule type="expression" dxfId="456" priority="456" stopIfTrue="1">
      <formula>IF(OR(K30="VH",K30="H"),TRUE,FALSE)</formula>
    </cfRule>
    <cfRule type="expression" dxfId="455" priority="457" stopIfTrue="1">
      <formula>IF(K30="M",TRUE,FALSE)</formula>
    </cfRule>
    <cfRule type="expression" dxfId="454" priority="458" stopIfTrue="1">
      <formula>IF(OR(K30="VL",K30="L"),TRUE,FALSE)</formula>
    </cfRule>
  </conditionalFormatting>
  <conditionalFormatting sqref="R30">
    <cfRule type="cellIs" dxfId="453" priority="462" stopIfTrue="1" operator="between">
      <formula>0</formula>
      <formula>4</formula>
    </cfRule>
    <cfRule type="cellIs" dxfId="452" priority="463" stopIfTrue="1" operator="between">
      <formula>5</formula>
      <formula>12</formula>
    </cfRule>
    <cfRule type="cellIs" dxfId="451" priority="464" stopIfTrue="1" operator="greaterThan">
      <formula>13</formula>
    </cfRule>
  </conditionalFormatting>
  <conditionalFormatting sqref="M30 O30:Q30">
    <cfRule type="expression" dxfId="450" priority="459" stopIfTrue="1">
      <formula>IF(OR(M30="VH",M30="H"),TRUE,FALSE)</formula>
    </cfRule>
    <cfRule type="expression" dxfId="449" priority="460" stopIfTrue="1">
      <formula>IF(M30="M",TRUE,FALSE)</formula>
    </cfRule>
    <cfRule type="expression" dxfId="448" priority="461" stopIfTrue="1">
      <formula>IF(OR(M30="VL",M30="L"),TRUE,FALSE)</formula>
    </cfRule>
  </conditionalFormatting>
  <conditionalFormatting sqref="N31 K31">
    <cfRule type="expression" dxfId="447" priority="447" stopIfTrue="1">
      <formula>IF(OR(K31="VH",K31="H"),TRUE,FALSE)</formula>
    </cfRule>
    <cfRule type="expression" dxfId="446" priority="448" stopIfTrue="1">
      <formula>IF(K31="M",TRUE,FALSE)</formula>
    </cfRule>
    <cfRule type="expression" dxfId="445" priority="449" stopIfTrue="1">
      <formula>IF(OR(K31="VL",K31="L"),TRUE,FALSE)</formula>
    </cfRule>
  </conditionalFormatting>
  <conditionalFormatting sqref="R31">
    <cfRule type="cellIs" dxfId="444" priority="453" stopIfTrue="1" operator="between">
      <formula>0</formula>
      <formula>4</formula>
    </cfRule>
    <cfRule type="cellIs" dxfId="443" priority="454" stopIfTrue="1" operator="between">
      <formula>5</formula>
      <formula>12</formula>
    </cfRule>
    <cfRule type="cellIs" dxfId="442" priority="455" stopIfTrue="1" operator="greaterThan">
      <formula>13</formula>
    </cfRule>
  </conditionalFormatting>
  <conditionalFormatting sqref="M31 O31:Q31">
    <cfRule type="expression" dxfId="441" priority="450" stopIfTrue="1">
      <formula>IF(OR(M31="VH",M31="H"),TRUE,FALSE)</formula>
    </cfRule>
    <cfRule type="expression" dxfId="440" priority="451" stopIfTrue="1">
      <formula>IF(M31="M",TRUE,FALSE)</formula>
    </cfRule>
    <cfRule type="expression" dxfId="439" priority="452" stopIfTrue="1">
      <formula>IF(OR(M31="VL",M31="L"),TRUE,FALSE)</formula>
    </cfRule>
  </conditionalFormatting>
  <conditionalFormatting sqref="N32 K32">
    <cfRule type="expression" dxfId="438" priority="438" stopIfTrue="1">
      <formula>IF(OR(K32="VH",K32="H"),TRUE,FALSE)</formula>
    </cfRule>
    <cfRule type="expression" dxfId="437" priority="439" stopIfTrue="1">
      <formula>IF(K32="M",TRUE,FALSE)</formula>
    </cfRule>
    <cfRule type="expression" dxfId="436" priority="440" stopIfTrue="1">
      <formula>IF(OR(K32="VL",K32="L"),TRUE,FALSE)</formula>
    </cfRule>
  </conditionalFormatting>
  <conditionalFormatting sqref="R32">
    <cfRule type="cellIs" dxfId="435" priority="444" stopIfTrue="1" operator="between">
      <formula>0</formula>
      <formula>4</formula>
    </cfRule>
    <cfRule type="cellIs" dxfId="434" priority="445" stopIfTrue="1" operator="between">
      <formula>5</formula>
      <formula>12</formula>
    </cfRule>
    <cfRule type="cellIs" dxfId="433" priority="446" stopIfTrue="1" operator="greaterThan">
      <formula>13</formula>
    </cfRule>
  </conditionalFormatting>
  <conditionalFormatting sqref="M32 O32:Q32">
    <cfRule type="expression" dxfId="432" priority="441" stopIfTrue="1">
      <formula>IF(OR(M32="VH",M32="H"),TRUE,FALSE)</formula>
    </cfRule>
    <cfRule type="expression" dxfId="431" priority="442" stopIfTrue="1">
      <formula>IF(M32="M",TRUE,FALSE)</formula>
    </cfRule>
    <cfRule type="expression" dxfId="430" priority="443" stopIfTrue="1">
      <formula>IF(OR(M32="VL",M32="L"),TRUE,FALSE)</formula>
    </cfRule>
  </conditionalFormatting>
  <conditionalFormatting sqref="N33 K33">
    <cfRule type="expression" dxfId="429" priority="429" stopIfTrue="1">
      <formula>IF(OR(K33="VH",K33="H"),TRUE,FALSE)</formula>
    </cfRule>
    <cfRule type="expression" dxfId="428" priority="430" stopIfTrue="1">
      <formula>IF(K33="M",TRUE,FALSE)</formula>
    </cfRule>
    <cfRule type="expression" dxfId="427" priority="431" stopIfTrue="1">
      <formula>IF(OR(K33="VL",K33="L"),TRUE,FALSE)</formula>
    </cfRule>
  </conditionalFormatting>
  <conditionalFormatting sqref="R33">
    <cfRule type="cellIs" dxfId="426" priority="435" stopIfTrue="1" operator="between">
      <formula>0</formula>
      <formula>4</formula>
    </cfRule>
    <cfRule type="cellIs" dxfId="425" priority="436" stopIfTrue="1" operator="between">
      <formula>5</formula>
      <formula>12</formula>
    </cfRule>
    <cfRule type="cellIs" dxfId="424" priority="437" stopIfTrue="1" operator="greaterThan">
      <formula>13</formula>
    </cfRule>
  </conditionalFormatting>
  <conditionalFormatting sqref="M33 O33:Q33">
    <cfRule type="expression" dxfId="423" priority="432" stopIfTrue="1">
      <formula>IF(OR(M33="VH",M33="H"),TRUE,FALSE)</formula>
    </cfRule>
    <cfRule type="expression" dxfId="422" priority="433" stopIfTrue="1">
      <formula>IF(M33="M",TRUE,FALSE)</formula>
    </cfRule>
    <cfRule type="expression" dxfId="421" priority="434" stopIfTrue="1">
      <formula>IF(OR(M33="VL",M33="L"),TRUE,FALSE)</formula>
    </cfRule>
  </conditionalFormatting>
  <conditionalFormatting sqref="N34 K34">
    <cfRule type="expression" dxfId="420" priority="420" stopIfTrue="1">
      <formula>IF(OR(K34="VH",K34="H"),TRUE,FALSE)</formula>
    </cfRule>
    <cfRule type="expression" dxfId="419" priority="421" stopIfTrue="1">
      <formula>IF(K34="M",TRUE,FALSE)</formula>
    </cfRule>
    <cfRule type="expression" dxfId="418" priority="422" stopIfTrue="1">
      <formula>IF(OR(K34="VL",K34="L"),TRUE,FALSE)</formula>
    </cfRule>
  </conditionalFormatting>
  <conditionalFormatting sqref="R34">
    <cfRule type="cellIs" dxfId="417" priority="426" stopIfTrue="1" operator="between">
      <formula>0</formula>
      <formula>4</formula>
    </cfRule>
    <cfRule type="cellIs" dxfId="416" priority="427" stopIfTrue="1" operator="between">
      <formula>5</formula>
      <formula>12</formula>
    </cfRule>
    <cfRule type="cellIs" dxfId="415" priority="428" stopIfTrue="1" operator="greaterThan">
      <formula>13</formula>
    </cfRule>
  </conditionalFormatting>
  <conditionalFormatting sqref="M34 O34:Q34">
    <cfRule type="expression" dxfId="414" priority="423" stopIfTrue="1">
      <formula>IF(OR(M34="VH",M34="H"),TRUE,FALSE)</formula>
    </cfRule>
    <cfRule type="expression" dxfId="413" priority="424" stopIfTrue="1">
      <formula>IF(M34="M",TRUE,FALSE)</formula>
    </cfRule>
    <cfRule type="expression" dxfId="412" priority="425" stopIfTrue="1">
      <formula>IF(OR(M34="VL",M34="L"),TRUE,FALSE)</formula>
    </cfRule>
  </conditionalFormatting>
  <conditionalFormatting sqref="N35 K35">
    <cfRule type="expression" dxfId="411" priority="411" stopIfTrue="1">
      <formula>IF(OR(K35="VH",K35="H"),TRUE,FALSE)</formula>
    </cfRule>
    <cfRule type="expression" dxfId="410" priority="412" stopIfTrue="1">
      <formula>IF(K35="M",TRUE,FALSE)</formula>
    </cfRule>
    <cfRule type="expression" dxfId="409" priority="413" stopIfTrue="1">
      <formula>IF(OR(K35="VL",K35="L"),TRUE,FALSE)</formula>
    </cfRule>
  </conditionalFormatting>
  <conditionalFormatting sqref="R35">
    <cfRule type="cellIs" dxfId="408" priority="417" stopIfTrue="1" operator="between">
      <formula>0</formula>
      <formula>4</formula>
    </cfRule>
    <cfRule type="cellIs" dxfId="407" priority="418" stopIfTrue="1" operator="between">
      <formula>5</formula>
      <formula>12</formula>
    </cfRule>
    <cfRule type="cellIs" dxfId="406" priority="419" stopIfTrue="1" operator="greaterThan">
      <formula>13</formula>
    </cfRule>
  </conditionalFormatting>
  <conditionalFormatting sqref="M35 O35:Q35">
    <cfRule type="expression" dxfId="405" priority="414" stopIfTrue="1">
      <formula>IF(OR(M35="VH",M35="H"),TRUE,FALSE)</formula>
    </cfRule>
    <cfRule type="expression" dxfId="404" priority="415" stopIfTrue="1">
      <formula>IF(M35="M",TRUE,FALSE)</formula>
    </cfRule>
    <cfRule type="expression" dxfId="403" priority="416" stopIfTrue="1">
      <formula>IF(OR(M35="VL",M35="L"),TRUE,FALSE)</formula>
    </cfRule>
  </conditionalFormatting>
  <conditionalFormatting sqref="N36 K36">
    <cfRule type="expression" dxfId="402" priority="402" stopIfTrue="1">
      <formula>IF(OR(K36="VH",K36="H"),TRUE,FALSE)</formula>
    </cfRule>
    <cfRule type="expression" dxfId="401" priority="403" stopIfTrue="1">
      <formula>IF(K36="M",TRUE,FALSE)</formula>
    </cfRule>
    <cfRule type="expression" dxfId="400" priority="404" stopIfTrue="1">
      <formula>IF(OR(K36="VL",K36="L"),TRUE,FALSE)</formula>
    </cfRule>
  </conditionalFormatting>
  <conditionalFormatting sqref="R36">
    <cfRule type="cellIs" dxfId="399" priority="408" stopIfTrue="1" operator="between">
      <formula>0</formula>
      <formula>4</formula>
    </cfRule>
    <cfRule type="cellIs" dxfId="398" priority="409" stopIfTrue="1" operator="between">
      <formula>5</formula>
      <formula>12</formula>
    </cfRule>
    <cfRule type="cellIs" dxfId="397" priority="410" stopIfTrue="1" operator="greaterThan">
      <formula>13</formula>
    </cfRule>
  </conditionalFormatting>
  <conditionalFormatting sqref="M36 O36:Q36">
    <cfRule type="expression" dxfId="396" priority="405" stopIfTrue="1">
      <formula>IF(OR(M36="VH",M36="H"),TRUE,FALSE)</formula>
    </cfRule>
    <cfRule type="expression" dxfId="395" priority="406" stopIfTrue="1">
      <formula>IF(M36="M",TRUE,FALSE)</formula>
    </cfRule>
    <cfRule type="expression" dxfId="394" priority="407" stopIfTrue="1">
      <formula>IF(OR(M36="VL",M36="L"),TRUE,FALSE)</formula>
    </cfRule>
  </conditionalFormatting>
  <conditionalFormatting sqref="N38 K38">
    <cfRule type="expression" dxfId="393" priority="384" stopIfTrue="1">
      <formula>IF(OR(K38="VH",K38="H"),TRUE,FALSE)</formula>
    </cfRule>
    <cfRule type="expression" dxfId="392" priority="385" stopIfTrue="1">
      <formula>IF(K38="M",TRUE,FALSE)</formula>
    </cfRule>
    <cfRule type="expression" dxfId="391" priority="386" stopIfTrue="1">
      <formula>IF(OR(K38="VL",K38="L"),TRUE,FALSE)</formula>
    </cfRule>
  </conditionalFormatting>
  <conditionalFormatting sqref="R38">
    <cfRule type="cellIs" dxfId="390" priority="390" stopIfTrue="1" operator="between">
      <formula>0</formula>
      <formula>4</formula>
    </cfRule>
    <cfRule type="cellIs" dxfId="389" priority="391" stopIfTrue="1" operator="between">
      <formula>5</formula>
      <formula>12</formula>
    </cfRule>
    <cfRule type="cellIs" dxfId="388" priority="392" stopIfTrue="1" operator="greaterThan">
      <formula>13</formula>
    </cfRule>
  </conditionalFormatting>
  <conditionalFormatting sqref="M38 O38:Q38">
    <cfRule type="expression" dxfId="387" priority="387" stopIfTrue="1">
      <formula>IF(OR(M38="VH",M38="H"),TRUE,FALSE)</formula>
    </cfRule>
    <cfRule type="expression" dxfId="386" priority="388" stopIfTrue="1">
      <formula>IF(M38="M",TRUE,FALSE)</formula>
    </cfRule>
    <cfRule type="expression" dxfId="385" priority="389" stopIfTrue="1">
      <formula>IF(OR(M38="VL",M38="L"),TRUE,FALSE)</formula>
    </cfRule>
  </conditionalFormatting>
  <conditionalFormatting sqref="N39 K39">
    <cfRule type="expression" dxfId="384" priority="375" stopIfTrue="1">
      <formula>IF(OR(K39="VH",K39="H"),TRUE,FALSE)</formula>
    </cfRule>
    <cfRule type="expression" dxfId="383" priority="376" stopIfTrue="1">
      <formula>IF(K39="M",TRUE,FALSE)</formula>
    </cfRule>
    <cfRule type="expression" dxfId="382" priority="377" stopIfTrue="1">
      <formula>IF(OR(K39="VL",K39="L"),TRUE,FALSE)</formula>
    </cfRule>
  </conditionalFormatting>
  <conditionalFormatting sqref="R39">
    <cfRule type="cellIs" dxfId="381" priority="381" stopIfTrue="1" operator="between">
      <formula>0</formula>
      <formula>4</formula>
    </cfRule>
    <cfRule type="cellIs" dxfId="380" priority="382" stopIfTrue="1" operator="between">
      <formula>5</formula>
      <formula>12</formula>
    </cfRule>
    <cfRule type="cellIs" dxfId="379" priority="383" stopIfTrue="1" operator="greaterThan">
      <formula>13</formula>
    </cfRule>
  </conditionalFormatting>
  <conditionalFormatting sqref="M39 O39:Q39">
    <cfRule type="expression" dxfId="378" priority="378" stopIfTrue="1">
      <formula>IF(OR(M39="VH",M39="H"),TRUE,FALSE)</formula>
    </cfRule>
    <cfRule type="expression" dxfId="377" priority="379" stopIfTrue="1">
      <formula>IF(M39="M",TRUE,FALSE)</formula>
    </cfRule>
    <cfRule type="expression" dxfId="376" priority="380" stopIfTrue="1">
      <formula>IF(OR(M39="VL",M39="L"),TRUE,FALSE)</formula>
    </cfRule>
  </conditionalFormatting>
  <conditionalFormatting sqref="N40 K40">
    <cfRule type="expression" dxfId="375" priority="366" stopIfTrue="1">
      <formula>IF(OR(K40="VH",K40="H"),TRUE,FALSE)</formula>
    </cfRule>
    <cfRule type="expression" dxfId="374" priority="367" stopIfTrue="1">
      <formula>IF(K40="M",TRUE,FALSE)</formula>
    </cfRule>
    <cfRule type="expression" dxfId="373" priority="368" stopIfTrue="1">
      <formula>IF(OR(K40="VL",K40="L"),TRUE,FALSE)</formula>
    </cfRule>
  </conditionalFormatting>
  <conditionalFormatting sqref="R40">
    <cfRule type="cellIs" dxfId="372" priority="372" stopIfTrue="1" operator="between">
      <formula>0</formula>
      <formula>4</formula>
    </cfRule>
    <cfRule type="cellIs" dxfId="371" priority="373" stopIfTrue="1" operator="between">
      <formula>5</formula>
      <formula>12</formula>
    </cfRule>
    <cfRule type="cellIs" dxfId="370" priority="374" stopIfTrue="1" operator="greaterThan">
      <formula>13</formula>
    </cfRule>
  </conditionalFormatting>
  <conditionalFormatting sqref="M40 O40:Q40">
    <cfRule type="expression" dxfId="369" priority="369" stopIfTrue="1">
      <formula>IF(OR(M40="VH",M40="H"),TRUE,FALSE)</formula>
    </cfRule>
    <cfRule type="expression" dxfId="368" priority="370" stopIfTrue="1">
      <formula>IF(M40="M",TRUE,FALSE)</formula>
    </cfRule>
    <cfRule type="expression" dxfId="367" priority="371" stopIfTrue="1">
      <formula>IF(OR(M40="VL",M40="L"),TRUE,FALSE)</formula>
    </cfRule>
  </conditionalFormatting>
  <conditionalFormatting sqref="N52 K52">
    <cfRule type="expression" dxfId="366" priority="258" stopIfTrue="1">
      <formula>IF(OR(K52="VH",K52="H"),TRUE,FALSE)</formula>
    </cfRule>
    <cfRule type="expression" dxfId="365" priority="259" stopIfTrue="1">
      <formula>IF(K52="M",TRUE,FALSE)</formula>
    </cfRule>
    <cfRule type="expression" dxfId="364" priority="260" stopIfTrue="1">
      <formula>IF(OR(K52="VL",K52="L"),TRUE,FALSE)</formula>
    </cfRule>
  </conditionalFormatting>
  <conditionalFormatting sqref="R52">
    <cfRule type="cellIs" dxfId="363" priority="264" stopIfTrue="1" operator="between">
      <formula>0</formula>
      <formula>4</formula>
    </cfRule>
    <cfRule type="cellIs" dxfId="362" priority="265" stopIfTrue="1" operator="between">
      <formula>5</formula>
      <formula>12</formula>
    </cfRule>
    <cfRule type="cellIs" dxfId="361" priority="266" stopIfTrue="1" operator="greaterThan">
      <formula>13</formula>
    </cfRule>
  </conditionalFormatting>
  <conditionalFormatting sqref="M52 O52:Q52">
    <cfRule type="expression" dxfId="360" priority="261" stopIfTrue="1">
      <formula>IF(OR(M52="VH",M52="H"),TRUE,FALSE)</formula>
    </cfRule>
    <cfRule type="expression" dxfId="359" priority="262" stopIfTrue="1">
      <formula>IF(M52="M",TRUE,FALSE)</formula>
    </cfRule>
    <cfRule type="expression" dxfId="358" priority="263" stopIfTrue="1">
      <formula>IF(OR(M52="VL",M52="L"),TRUE,FALSE)</formula>
    </cfRule>
  </conditionalFormatting>
  <conditionalFormatting sqref="N41 K41">
    <cfRule type="expression" dxfId="357" priority="357" stopIfTrue="1">
      <formula>IF(OR(K41="VH",K41="H"),TRUE,FALSE)</formula>
    </cfRule>
    <cfRule type="expression" dxfId="356" priority="358" stopIfTrue="1">
      <formula>IF(K41="M",TRUE,FALSE)</formula>
    </cfRule>
    <cfRule type="expression" dxfId="355" priority="359" stopIfTrue="1">
      <formula>IF(OR(K41="VL",K41="L"),TRUE,FALSE)</formula>
    </cfRule>
  </conditionalFormatting>
  <conditionalFormatting sqref="R41">
    <cfRule type="cellIs" dxfId="354" priority="363" stopIfTrue="1" operator="between">
      <formula>0</formula>
      <formula>4</formula>
    </cfRule>
    <cfRule type="cellIs" dxfId="353" priority="364" stopIfTrue="1" operator="between">
      <formula>5</formula>
      <formula>12</formula>
    </cfRule>
    <cfRule type="cellIs" dxfId="352" priority="365" stopIfTrue="1" operator="greaterThan">
      <formula>13</formula>
    </cfRule>
  </conditionalFormatting>
  <conditionalFormatting sqref="M41 O41:Q41">
    <cfRule type="expression" dxfId="351" priority="360" stopIfTrue="1">
      <formula>IF(OR(M41="VH",M41="H"),TRUE,FALSE)</formula>
    </cfRule>
    <cfRule type="expression" dxfId="350" priority="361" stopIfTrue="1">
      <formula>IF(M41="M",TRUE,FALSE)</formula>
    </cfRule>
    <cfRule type="expression" dxfId="349" priority="362" stopIfTrue="1">
      <formula>IF(OR(M41="VL",M41="L"),TRUE,FALSE)</formula>
    </cfRule>
  </conditionalFormatting>
  <conditionalFormatting sqref="N42 K42">
    <cfRule type="expression" dxfId="348" priority="348" stopIfTrue="1">
      <formula>IF(OR(K42="VH",K42="H"),TRUE,FALSE)</formula>
    </cfRule>
    <cfRule type="expression" dxfId="347" priority="349" stopIfTrue="1">
      <formula>IF(K42="M",TRUE,FALSE)</formula>
    </cfRule>
    <cfRule type="expression" dxfId="346" priority="350" stopIfTrue="1">
      <formula>IF(OR(K42="VL",K42="L"),TRUE,FALSE)</formula>
    </cfRule>
  </conditionalFormatting>
  <conditionalFormatting sqref="R42">
    <cfRule type="cellIs" dxfId="345" priority="354" stopIfTrue="1" operator="between">
      <formula>0</formula>
      <formula>4</formula>
    </cfRule>
    <cfRule type="cellIs" dxfId="344" priority="355" stopIfTrue="1" operator="between">
      <formula>5</formula>
      <formula>12</formula>
    </cfRule>
    <cfRule type="cellIs" dxfId="343" priority="356" stopIfTrue="1" operator="greaterThan">
      <formula>13</formula>
    </cfRule>
  </conditionalFormatting>
  <conditionalFormatting sqref="M42 O42:Q42">
    <cfRule type="expression" dxfId="342" priority="351" stopIfTrue="1">
      <formula>IF(OR(M42="VH",M42="H"),TRUE,FALSE)</formula>
    </cfRule>
    <cfRule type="expression" dxfId="341" priority="352" stopIfTrue="1">
      <formula>IF(M42="M",TRUE,FALSE)</formula>
    </cfRule>
    <cfRule type="expression" dxfId="340" priority="353" stopIfTrue="1">
      <formula>IF(OR(M42="VL",M42="L"),TRUE,FALSE)</formula>
    </cfRule>
  </conditionalFormatting>
  <conditionalFormatting sqref="N43 K43">
    <cfRule type="expression" dxfId="339" priority="339" stopIfTrue="1">
      <formula>IF(OR(K43="VH",K43="H"),TRUE,FALSE)</formula>
    </cfRule>
    <cfRule type="expression" dxfId="338" priority="340" stopIfTrue="1">
      <formula>IF(K43="M",TRUE,FALSE)</formula>
    </cfRule>
    <cfRule type="expression" dxfId="337" priority="341" stopIfTrue="1">
      <formula>IF(OR(K43="VL",K43="L"),TRUE,FALSE)</formula>
    </cfRule>
  </conditionalFormatting>
  <conditionalFormatting sqref="R43">
    <cfRule type="cellIs" dxfId="336" priority="345" stopIfTrue="1" operator="between">
      <formula>0</formula>
      <formula>4</formula>
    </cfRule>
    <cfRule type="cellIs" dxfId="335" priority="346" stopIfTrue="1" operator="between">
      <formula>5</formula>
      <formula>12</formula>
    </cfRule>
    <cfRule type="cellIs" dxfId="334" priority="347" stopIfTrue="1" operator="greaterThan">
      <formula>13</formula>
    </cfRule>
  </conditionalFormatting>
  <conditionalFormatting sqref="M43 O43:Q43">
    <cfRule type="expression" dxfId="333" priority="342" stopIfTrue="1">
      <formula>IF(OR(M43="VH",M43="H"),TRUE,FALSE)</formula>
    </cfRule>
    <cfRule type="expression" dxfId="332" priority="343" stopIfTrue="1">
      <formula>IF(M43="M",TRUE,FALSE)</formula>
    </cfRule>
    <cfRule type="expression" dxfId="331" priority="344" stopIfTrue="1">
      <formula>IF(OR(M43="VL",M43="L"),TRUE,FALSE)</formula>
    </cfRule>
  </conditionalFormatting>
  <conditionalFormatting sqref="N44 K44">
    <cfRule type="expression" dxfId="330" priority="330" stopIfTrue="1">
      <formula>IF(OR(K44="VH",K44="H"),TRUE,FALSE)</formula>
    </cfRule>
    <cfRule type="expression" dxfId="329" priority="331" stopIfTrue="1">
      <formula>IF(K44="M",TRUE,FALSE)</formula>
    </cfRule>
    <cfRule type="expression" dxfId="328" priority="332" stopIfTrue="1">
      <formula>IF(OR(K44="VL",K44="L"),TRUE,FALSE)</formula>
    </cfRule>
  </conditionalFormatting>
  <conditionalFormatting sqref="R44">
    <cfRule type="cellIs" dxfId="327" priority="336" stopIfTrue="1" operator="between">
      <formula>0</formula>
      <formula>4</formula>
    </cfRule>
    <cfRule type="cellIs" dxfId="326" priority="337" stopIfTrue="1" operator="between">
      <formula>5</formula>
      <formula>12</formula>
    </cfRule>
    <cfRule type="cellIs" dxfId="325" priority="338" stopIfTrue="1" operator="greaterThan">
      <formula>13</formula>
    </cfRule>
  </conditionalFormatting>
  <conditionalFormatting sqref="M44 O44:Q44">
    <cfRule type="expression" dxfId="324" priority="333" stopIfTrue="1">
      <formula>IF(OR(M44="VH",M44="H"),TRUE,FALSE)</formula>
    </cfRule>
    <cfRule type="expression" dxfId="323" priority="334" stopIfTrue="1">
      <formula>IF(M44="M",TRUE,FALSE)</formula>
    </cfRule>
    <cfRule type="expression" dxfId="322" priority="335" stopIfTrue="1">
      <formula>IF(OR(M44="VL",M44="L"),TRUE,FALSE)</formula>
    </cfRule>
  </conditionalFormatting>
  <conditionalFormatting sqref="N45 K45">
    <cfRule type="expression" dxfId="321" priority="321" stopIfTrue="1">
      <formula>IF(OR(K45="VH",K45="H"),TRUE,FALSE)</formula>
    </cfRule>
    <cfRule type="expression" dxfId="320" priority="322" stopIfTrue="1">
      <formula>IF(K45="M",TRUE,FALSE)</formula>
    </cfRule>
    <cfRule type="expression" dxfId="319" priority="323" stopIfTrue="1">
      <formula>IF(OR(K45="VL",K45="L"),TRUE,FALSE)</formula>
    </cfRule>
  </conditionalFormatting>
  <conditionalFormatting sqref="R45">
    <cfRule type="cellIs" dxfId="318" priority="327" stopIfTrue="1" operator="between">
      <formula>0</formula>
      <formula>4</formula>
    </cfRule>
    <cfRule type="cellIs" dxfId="317" priority="328" stopIfTrue="1" operator="between">
      <formula>5</formula>
      <formula>12</formula>
    </cfRule>
    <cfRule type="cellIs" dxfId="316" priority="329" stopIfTrue="1" operator="greaterThan">
      <formula>13</formula>
    </cfRule>
  </conditionalFormatting>
  <conditionalFormatting sqref="M45 O45:Q45">
    <cfRule type="expression" dxfId="315" priority="324" stopIfTrue="1">
      <formula>IF(OR(M45="VH",M45="H"),TRUE,FALSE)</formula>
    </cfRule>
    <cfRule type="expression" dxfId="314" priority="325" stopIfTrue="1">
      <formula>IF(M45="M",TRUE,FALSE)</formula>
    </cfRule>
    <cfRule type="expression" dxfId="313" priority="326" stopIfTrue="1">
      <formula>IF(OR(M45="VL",M45="L"),TRUE,FALSE)</formula>
    </cfRule>
  </conditionalFormatting>
  <conditionalFormatting sqref="N46 K46">
    <cfRule type="expression" dxfId="312" priority="312" stopIfTrue="1">
      <formula>IF(OR(K46="VH",K46="H"),TRUE,FALSE)</formula>
    </cfRule>
    <cfRule type="expression" dxfId="311" priority="313" stopIfTrue="1">
      <formula>IF(K46="M",TRUE,FALSE)</formula>
    </cfRule>
    <cfRule type="expression" dxfId="310" priority="314" stopIfTrue="1">
      <formula>IF(OR(K46="VL",K46="L"),TRUE,FALSE)</formula>
    </cfRule>
  </conditionalFormatting>
  <conditionalFormatting sqref="R46">
    <cfRule type="cellIs" dxfId="309" priority="318" stopIfTrue="1" operator="between">
      <formula>0</formula>
      <formula>4</formula>
    </cfRule>
    <cfRule type="cellIs" dxfId="308" priority="319" stopIfTrue="1" operator="between">
      <formula>5</formula>
      <formula>12</formula>
    </cfRule>
    <cfRule type="cellIs" dxfId="307" priority="320" stopIfTrue="1" operator="greaterThan">
      <formula>13</formula>
    </cfRule>
  </conditionalFormatting>
  <conditionalFormatting sqref="M46 O46:Q46">
    <cfRule type="expression" dxfId="306" priority="315" stopIfTrue="1">
      <formula>IF(OR(M46="VH",M46="H"),TRUE,FALSE)</formula>
    </cfRule>
    <cfRule type="expression" dxfId="305" priority="316" stopIfTrue="1">
      <formula>IF(M46="M",TRUE,FALSE)</formula>
    </cfRule>
    <cfRule type="expression" dxfId="304" priority="317" stopIfTrue="1">
      <formula>IF(OR(M46="VL",M46="L"),TRUE,FALSE)</formula>
    </cfRule>
  </conditionalFormatting>
  <conditionalFormatting sqref="N47 K47">
    <cfRule type="expression" dxfId="303" priority="303" stopIfTrue="1">
      <formula>IF(OR(K47="VH",K47="H"),TRUE,FALSE)</formula>
    </cfRule>
    <cfRule type="expression" dxfId="302" priority="304" stopIfTrue="1">
      <formula>IF(K47="M",TRUE,FALSE)</formula>
    </cfRule>
    <cfRule type="expression" dxfId="301" priority="305" stopIfTrue="1">
      <formula>IF(OR(K47="VL",K47="L"),TRUE,FALSE)</formula>
    </cfRule>
  </conditionalFormatting>
  <conditionalFormatting sqref="R47">
    <cfRule type="cellIs" dxfId="300" priority="309" stopIfTrue="1" operator="between">
      <formula>0</formula>
      <formula>4</formula>
    </cfRule>
    <cfRule type="cellIs" dxfId="299" priority="310" stopIfTrue="1" operator="between">
      <formula>5</formula>
      <formula>12</formula>
    </cfRule>
    <cfRule type="cellIs" dxfId="298" priority="311" stopIfTrue="1" operator="greaterThan">
      <formula>13</formula>
    </cfRule>
  </conditionalFormatting>
  <conditionalFormatting sqref="M47 O47:Q47">
    <cfRule type="expression" dxfId="297" priority="306" stopIfTrue="1">
      <formula>IF(OR(M47="VH",M47="H"),TRUE,FALSE)</formula>
    </cfRule>
    <cfRule type="expression" dxfId="296" priority="307" stopIfTrue="1">
      <formula>IF(M47="M",TRUE,FALSE)</formula>
    </cfRule>
    <cfRule type="expression" dxfId="295" priority="308" stopIfTrue="1">
      <formula>IF(OR(M47="VL",M47="L"),TRUE,FALSE)</formula>
    </cfRule>
  </conditionalFormatting>
  <conditionalFormatting sqref="N48 K48">
    <cfRule type="expression" dxfId="294" priority="294" stopIfTrue="1">
      <formula>IF(OR(K48="VH",K48="H"),TRUE,FALSE)</formula>
    </cfRule>
    <cfRule type="expression" dxfId="293" priority="295" stopIfTrue="1">
      <formula>IF(K48="M",TRUE,FALSE)</formula>
    </cfRule>
    <cfRule type="expression" dxfId="292" priority="296" stopIfTrue="1">
      <formula>IF(OR(K48="VL",K48="L"),TRUE,FALSE)</formula>
    </cfRule>
  </conditionalFormatting>
  <conditionalFormatting sqref="R48">
    <cfRule type="cellIs" dxfId="291" priority="300" stopIfTrue="1" operator="between">
      <formula>0</formula>
      <formula>4</formula>
    </cfRule>
    <cfRule type="cellIs" dxfId="290" priority="301" stopIfTrue="1" operator="between">
      <formula>5</formula>
      <formula>12</formula>
    </cfRule>
    <cfRule type="cellIs" dxfId="289" priority="302" stopIfTrue="1" operator="greaterThan">
      <formula>13</formula>
    </cfRule>
  </conditionalFormatting>
  <conditionalFormatting sqref="M48 O48:Q48">
    <cfRule type="expression" dxfId="288" priority="297" stopIfTrue="1">
      <formula>IF(OR(M48="VH",M48="H"),TRUE,FALSE)</formula>
    </cfRule>
    <cfRule type="expression" dxfId="287" priority="298" stopIfTrue="1">
      <formula>IF(M48="M",TRUE,FALSE)</formula>
    </cfRule>
    <cfRule type="expression" dxfId="286" priority="299" stopIfTrue="1">
      <formula>IF(OR(M48="VL",M48="L"),TRUE,FALSE)</formula>
    </cfRule>
  </conditionalFormatting>
  <conditionalFormatting sqref="N49 K49">
    <cfRule type="expression" dxfId="285" priority="285" stopIfTrue="1">
      <formula>IF(OR(K49="VH",K49="H"),TRUE,FALSE)</formula>
    </cfRule>
    <cfRule type="expression" dxfId="284" priority="286" stopIfTrue="1">
      <formula>IF(K49="M",TRUE,FALSE)</formula>
    </cfRule>
    <cfRule type="expression" dxfId="283" priority="287" stopIfTrue="1">
      <formula>IF(OR(K49="VL",K49="L"),TRUE,FALSE)</formula>
    </cfRule>
  </conditionalFormatting>
  <conditionalFormatting sqref="R49">
    <cfRule type="cellIs" dxfId="282" priority="291" stopIfTrue="1" operator="between">
      <formula>0</formula>
      <formula>4</formula>
    </cfRule>
    <cfRule type="cellIs" dxfId="281" priority="292" stopIfTrue="1" operator="between">
      <formula>5</formula>
      <formula>12</formula>
    </cfRule>
    <cfRule type="cellIs" dxfId="280" priority="293" stopIfTrue="1" operator="greaterThan">
      <formula>13</formula>
    </cfRule>
  </conditionalFormatting>
  <conditionalFormatting sqref="M49 O49:Q49">
    <cfRule type="expression" dxfId="279" priority="288" stopIfTrue="1">
      <formula>IF(OR(M49="VH",M49="H"),TRUE,FALSE)</formula>
    </cfRule>
    <cfRule type="expression" dxfId="278" priority="289" stopIfTrue="1">
      <formula>IF(M49="M",TRUE,FALSE)</formula>
    </cfRule>
    <cfRule type="expression" dxfId="277" priority="290" stopIfTrue="1">
      <formula>IF(OR(M49="VL",M49="L"),TRUE,FALSE)</formula>
    </cfRule>
  </conditionalFormatting>
  <conditionalFormatting sqref="N50 K50">
    <cfRule type="expression" dxfId="276" priority="276" stopIfTrue="1">
      <formula>IF(OR(K50="VH",K50="H"),TRUE,FALSE)</formula>
    </cfRule>
    <cfRule type="expression" dxfId="275" priority="277" stopIfTrue="1">
      <formula>IF(K50="M",TRUE,FALSE)</formula>
    </cfRule>
    <cfRule type="expression" dxfId="274" priority="278" stopIfTrue="1">
      <formula>IF(OR(K50="VL",K50="L"),TRUE,FALSE)</formula>
    </cfRule>
  </conditionalFormatting>
  <conditionalFormatting sqref="R50">
    <cfRule type="cellIs" dxfId="273" priority="282" stopIfTrue="1" operator="between">
      <formula>0</formula>
      <formula>4</formula>
    </cfRule>
    <cfRule type="cellIs" dxfId="272" priority="283" stopIfTrue="1" operator="between">
      <formula>5</formula>
      <formula>12</formula>
    </cfRule>
    <cfRule type="cellIs" dxfId="271" priority="284" stopIfTrue="1" operator="greaterThan">
      <formula>13</formula>
    </cfRule>
  </conditionalFormatting>
  <conditionalFormatting sqref="M50 O50:Q50">
    <cfRule type="expression" dxfId="270" priority="279" stopIfTrue="1">
      <formula>IF(OR(M50="VH",M50="H"),TRUE,FALSE)</formula>
    </cfRule>
    <cfRule type="expression" dxfId="269" priority="280" stopIfTrue="1">
      <formula>IF(M50="M",TRUE,FALSE)</formula>
    </cfRule>
    <cfRule type="expression" dxfId="268" priority="281" stopIfTrue="1">
      <formula>IF(OR(M50="VL",M50="L"),TRUE,FALSE)</formula>
    </cfRule>
  </conditionalFormatting>
  <conditionalFormatting sqref="N51 K51">
    <cfRule type="expression" dxfId="267" priority="267" stopIfTrue="1">
      <formula>IF(OR(K51="VH",K51="H"),TRUE,FALSE)</formula>
    </cfRule>
    <cfRule type="expression" dxfId="266" priority="268" stopIfTrue="1">
      <formula>IF(K51="M",TRUE,FALSE)</formula>
    </cfRule>
    <cfRule type="expression" dxfId="265" priority="269" stopIfTrue="1">
      <formula>IF(OR(K51="VL",K51="L"),TRUE,FALSE)</formula>
    </cfRule>
  </conditionalFormatting>
  <conditionalFormatting sqref="R51">
    <cfRule type="cellIs" dxfId="264" priority="273" stopIfTrue="1" operator="between">
      <formula>0</formula>
      <formula>4</formula>
    </cfRule>
    <cfRule type="cellIs" dxfId="263" priority="274" stopIfTrue="1" operator="between">
      <formula>5</formula>
      <formula>12</formula>
    </cfRule>
    <cfRule type="cellIs" dxfId="262" priority="275" stopIfTrue="1" operator="greaterThan">
      <formula>13</formula>
    </cfRule>
  </conditionalFormatting>
  <conditionalFormatting sqref="M51 O51:Q51">
    <cfRule type="expression" dxfId="261" priority="270" stopIfTrue="1">
      <formula>IF(OR(M51="VH",M51="H"),TRUE,FALSE)</formula>
    </cfRule>
    <cfRule type="expression" dxfId="260" priority="271" stopIfTrue="1">
      <formula>IF(M51="M",TRUE,FALSE)</formula>
    </cfRule>
    <cfRule type="expression" dxfId="259" priority="272" stopIfTrue="1">
      <formula>IF(OR(M51="VL",M51="L"),TRUE,FALSE)</formula>
    </cfRule>
  </conditionalFormatting>
  <conditionalFormatting sqref="N53 K53">
    <cfRule type="expression" dxfId="258" priority="249" stopIfTrue="1">
      <formula>IF(OR(K53="VH",K53="H"),TRUE,FALSE)</formula>
    </cfRule>
    <cfRule type="expression" dxfId="257" priority="250" stopIfTrue="1">
      <formula>IF(K53="M",TRUE,FALSE)</formula>
    </cfRule>
    <cfRule type="expression" dxfId="256" priority="251" stopIfTrue="1">
      <formula>IF(OR(K53="VL",K53="L"),TRUE,FALSE)</formula>
    </cfRule>
  </conditionalFormatting>
  <conditionalFormatting sqref="R53">
    <cfRule type="cellIs" dxfId="255" priority="255" stopIfTrue="1" operator="between">
      <formula>0</formula>
      <formula>4</formula>
    </cfRule>
    <cfRule type="cellIs" dxfId="254" priority="256" stopIfTrue="1" operator="between">
      <formula>5</formula>
      <formula>12</formula>
    </cfRule>
    <cfRule type="cellIs" dxfId="253" priority="257" stopIfTrue="1" operator="greaterThan">
      <formula>13</formula>
    </cfRule>
  </conditionalFormatting>
  <conditionalFormatting sqref="M53 O53:Q53">
    <cfRule type="expression" dxfId="252" priority="252" stopIfTrue="1">
      <formula>IF(OR(M53="VH",M53="H"),TRUE,FALSE)</formula>
    </cfRule>
    <cfRule type="expression" dxfId="251" priority="253" stopIfTrue="1">
      <formula>IF(M53="M",TRUE,FALSE)</formula>
    </cfRule>
    <cfRule type="expression" dxfId="250" priority="254" stopIfTrue="1">
      <formula>IF(OR(M53="VL",M53="L"),TRUE,FALSE)</formula>
    </cfRule>
  </conditionalFormatting>
  <conditionalFormatting sqref="N54 K54">
    <cfRule type="expression" dxfId="249" priority="240" stopIfTrue="1">
      <formula>IF(OR(K54="VH",K54="H"),TRUE,FALSE)</formula>
    </cfRule>
    <cfRule type="expression" dxfId="248" priority="241" stopIfTrue="1">
      <formula>IF(K54="M",TRUE,FALSE)</formula>
    </cfRule>
    <cfRule type="expression" dxfId="247" priority="242" stopIfTrue="1">
      <formula>IF(OR(K54="VL",K54="L"),TRUE,FALSE)</formula>
    </cfRule>
  </conditionalFormatting>
  <conditionalFormatting sqref="R54">
    <cfRule type="cellIs" dxfId="246" priority="246" stopIfTrue="1" operator="between">
      <formula>0</formula>
      <formula>4</formula>
    </cfRule>
    <cfRule type="cellIs" dxfId="245" priority="247" stopIfTrue="1" operator="between">
      <formula>5</formula>
      <formula>12</formula>
    </cfRule>
    <cfRule type="cellIs" dxfId="244" priority="248" stopIfTrue="1" operator="greaterThan">
      <formula>13</formula>
    </cfRule>
  </conditionalFormatting>
  <conditionalFormatting sqref="M54 O54:Q54">
    <cfRule type="expression" dxfId="243" priority="243" stopIfTrue="1">
      <formula>IF(OR(M54="VH",M54="H"),TRUE,FALSE)</formula>
    </cfRule>
    <cfRule type="expression" dxfId="242" priority="244" stopIfTrue="1">
      <formula>IF(M54="M",TRUE,FALSE)</formula>
    </cfRule>
    <cfRule type="expression" dxfId="241" priority="245" stopIfTrue="1">
      <formula>IF(OR(M54="VL",M54="L"),TRUE,FALSE)</formula>
    </cfRule>
  </conditionalFormatting>
  <conditionalFormatting sqref="N55 K55">
    <cfRule type="expression" dxfId="240" priority="231" stopIfTrue="1">
      <formula>IF(OR(K55="VH",K55="H"),TRUE,FALSE)</formula>
    </cfRule>
    <cfRule type="expression" dxfId="239" priority="232" stopIfTrue="1">
      <formula>IF(K55="M",TRUE,FALSE)</formula>
    </cfRule>
    <cfRule type="expression" dxfId="238" priority="233" stopIfTrue="1">
      <formula>IF(OR(K55="VL",K55="L"),TRUE,FALSE)</formula>
    </cfRule>
  </conditionalFormatting>
  <conditionalFormatting sqref="R55">
    <cfRule type="cellIs" dxfId="237" priority="237" stopIfTrue="1" operator="between">
      <formula>0</formula>
      <formula>4</formula>
    </cfRule>
    <cfRule type="cellIs" dxfId="236" priority="238" stopIfTrue="1" operator="between">
      <formula>5</formula>
      <formula>12</formula>
    </cfRule>
    <cfRule type="cellIs" dxfId="235" priority="239" stopIfTrue="1" operator="greaterThan">
      <formula>13</formula>
    </cfRule>
  </conditionalFormatting>
  <conditionalFormatting sqref="M55 O55:Q55">
    <cfRule type="expression" dxfId="234" priority="234" stopIfTrue="1">
      <formula>IF(OR(M55="VH",M55="H"),TRUE,FALSE)</formula>
    </cfRule>
    <cfRule type="expression" dxfId="233" priority="235" stopIfTrue="1">
      <formula>IF(M55="M",TRUE,FALSE)</formula>
    </cfRule>
    <cfRule type="expression" dxfId="232" priority="236" stopIfTrue="1">
      <formula>IF(OR(M55="VL",M55="L"),TRUE,FALSE)</formula>
    </cfRule>
  </conditionalFormatting>
  <conditionalFormatting sqref="N67 K67">
    <cfRule type="expression" dxfId="231" priority="123" stopIfTrue="1">
      <formula>IF(OR(K67="VH",K67="H"),TRUE,FALSE)</formula>
    </cfRule>
    <cfRule type="expression" dxfId="230" priority="124" stopIfTrue="1">
      <formula>IF(K67="M",TRUE,FALSE)</formula>
    </cfRule>
    <cfRule type="expression" dxfId="229" priority="125" stopIfTrue="1">
      <formula>IF(OR(K67="VL",K67="L"),TRUE,FALSE)</formula>
    </cfRule>
  </conditionalFormatting>
  <conditionalFormatting sqref="R67">
    <cfRule type="cellIs" dxfId="228" priority="129" stopIfTrue="1" operator="between">
      <formula>0</formula>
      <formula>4</formula>
    </cfRule>
    <cfRule type="cellIs" dxfId="227" priority="130" stopIfTrue="1" operator="between">
      <formula>5</formula>
      <formula>12</formula>
    </cfRule>
    <cfRule type="cellIs" dxfId="226" priority="131" stopIfTrue="1" operator="greaterThan">
      <formula>13</formula>
    </cfRule>
  </conditionalFormatting>
  <conditionalFormatting sqref="M67 O67:Q67">
    <cfRule type="expression" dxfId="225" priority="126" stopIfTrue="1">
      <formula>IF(OR(M67="VH",M67="H"),TRUE,FALSE)</formula>
    </cfRule>
    <cfRule type="expression" dxfId="224" priority="127" stopIfTrue="1">
      <formula>IF(M67="M",TRUE,FALSE)</formula>
    </cfRule>
    <cfRule type="expression" dxfId="223" priority="128" stopIfTrue="1">
      <formula>IF(OR(M67="VL",M67="L"),TRUE,FALSE)</formula>
    </cfRule>
  </conditionalFormatting>
  <conditionalFormatting sqref="N56 K56">
    <cfRule type="expression" dxfId="222" priority="222" stopIfTrue="1">
      <formula>IF(OR(K56="VH",K56="H"),TRUE,FALSE)</formula>
    </cfRule>
    <cfRule type="expression" dxfId="221" priority="223" stopIfTrue="1">
      <formula>IF(K56="M",TRUE,FALSE)</formula>
    </cfRule>
    <cfRule type="expression" dxfId="220" priority="224" stopIfTrue="1">
      <formula>IF(OR(K56="VL",K56="L"),TRUE,FALSE)</formula>
    </cfRule>
  </conditionalFormatting>
  <conditionalFormatting sqref="R56">
    <cfRule type="cellIs" dxfId="219" priority="228" stopIfTrue="1" operator="between">
      <formula>0</formula>
      <formula>4</formula>
    </cfRule>
    <cfRule type="cellIs" dxfId="218" priority="229" stopIfTrue="1" operator="between">
      <formula>5</formula>
      <formula>12</formula>
    </cfRule>
    <cfRule type="cellIs" dxfId="217" priority="230" stopIfTrue="1" operator="greaterThan">
      <formula>13</formula>
    </cfRule>
  </conditionalFormatting>
  <conditionalFormatting sqref="M56 O56:Q56">
    <cfRule type="expression" dxfId="216" priority="225" stopIfTrue="1">
      <formula>IF(OR(M56="VH",M56="H"),TRUE,FALSE)</formula>
    </cfRule>
    <cfRule type="expression" dxfId="215" priority="226" stopIfTrue="1">
      <formula>IF(M56="M",TRUE,FALSE)</formula>
    </cfRule>
    <cfRule type="expression" dxfId="214" priority="227" stopIfTrue="1">
      <formula>IF(OR(M56="VL",M56="L"),TRUE,FALSE)</formula>
    </cfRule>
  </conditionalFormatting>
  <conditionalFormatting sqref="N57 K57">
    <cfRule type="expression" dxfId="213" priority="213" stopIfTrue="1">
      <formula>IF(OR(K57="VH",K57="H"),TRUE,FALSE)</formula>
    </cfRule>
    <cfRule type="expression" dxfId="212" priority="214" stopIfTrue="1">
      <formula>IF(K57="M",TRUE,FALSE)</formula>
    </cfRule>
    <cfRule type="expression" dxfId="211" priority="215" stopIfTrue="1">
      <formula>IF(OR(K57="VL",K57="L"),TRUE,FALSE)</formula>
    </cfRule>
  </conditionalFormatting>
  <conditionalFormatting sqref="R57">
    <cfRule type="cellIs" dxfId="210" priority="219" stopIfTrue="1" operator="between">
      <formula>0</formula>
      <formula>4</formula>
    </cfRule>
    <cfRule type="cellIs" dxfId="209" priority="220" stopIfTrue="1" operator="between">
      <formula>5</formula>
      <formula>12</formula>
    </cfRule>
    <cfRule type="cellIs" dxfId="208" priority="221" stopIfTrue="1" operator="greaterThan">
      <formula>13</formula>
    </cfRule>
  </conditionalFormatting>
  <conditionalFormatting sqref="M57 O57:Q57">
    <cfRule type="expression" dxfId="207" priority="216" stopIfTrue="1">
      <formula>IF(OR(M57="VH",M57="H"),TRUE,FALSE)</formula>
    </cfRule>
    <cfRule type="expression" dxfId="206" priority="217" stopIfTrue="1">
      <formula>IF(M57="M",TRUE,FALSE)</formula>
    </cfRule>
    <cfRule type="expression" dxfId="205" priority="218" stopIfTrue="1">
      <formula>IF(OR(M57="VL",M57="L"),TRUE,FALSE)</formula>
    </cfRule>
  </conditionalFormatting>
  <conditionalFormatting sqref="N58 K58">
    <cfRule type="expression" dxfId="204" priority="204" stopIfTrue="1">
      <formula>IF(OR(K58="VH",K58="H"),TRUE,FALSE)</formula>
    </cfRule>
    <cfRule type="expression" dxfId="203" priority="205" stopIfTrue="1">
      <formula>IF(K58="M",TRUE,FALSE)</formula>
    </cfRule>
    <cfRule type="expression" dxfId="202" priority="206" stopIfTrue="1">
      <formula>IF(OR(K58="VL",K58="L"),TRUE,FALSE)</formula>
    </cfRule>
  </conditionalFormatting>
  <conditionalFormatting sqref="R58">
    <cfRule type="cellIs" dxfId="201" priority="210" stopIfTrue="1" operator="between">
      <formula>0</formula>
      <formula>4</formula>
    </cfRule>
    <cfRule type="cellIs" dxfId="200" priority="211" stopIfTrue="1" operator="between">
      <formula>5</formula>
      <formula>12</formula>
    </cfRule>
    <cfRule type="cellIs" dxfId="199" priority="212" stopIfTrue="1" operator="greaterThan">
      <formula>13</formula>
    </cfRule>
  </conditionalFormatting>
  <conditionalFormatting sqref="M58 O58:Q58">
    <cfRule type="expression" dxfId="198" priority="207" stopIfTrue="1">
      <formula>IF(OR(M58="VH",M58="H"),TRUE,FALSE)</formula>
    </cfRule>
    <cfRule type="expression" dxfId="197" priority="208" stopIfTrue="1">
      <formula>IF(M58="M",TRUE,FALSE)</formula>
    </cfRule>
    <cfRule type="expression" dxfId="196" priority="209" stopIfTrue="1">
      <formula>IF(OR(M58="VL",M58="L"),TRUE,FALSE)</formula>
    </cfRule>
  </conditionalFormatting>
  <conditionalFormatting sqref="N59 K59">
    <cfRule type="expression" dxfId="195" priority="195" stopIfTrue="1">
      <formula>IF(OR(K59="VH",K59="H"),TRUE,FALSE)</formula>
    </cfRule>
    <cfRule type="expression" dxfId="194" priority="196" stopIfTrue="1">
      <formula>IF(K59="M",TRUE,FALSE)</formula>
    </cfRule>
    <cfRule type="expression" dxfId="193" priority="197" stopIfTrue="1">
      <formula>IF(OR(K59="VL",K59="L"),TRUE,FALSE)</formula>
    </cfRule>
  </conditionalFormatting>
  <conditionalFormatting sqref="R59">
    <cfRule type="cellIs" dxfId="192" priority="201" stopIfTrue="1" operator="between">
      <formula>0</formula>
      <formula>4</formula>
    </cfRule>
    <cfRule type="cellIs" dxfId="191" priority="202" stopIfTrue="1" operator="between">
      <formula>5</formula>
      <formula>12</formula>
    </cfRule>
    <cfRule type="cellIs" dxfId="190" priority="203" stopIfTrue="1" operator="greaterThan">
      <formula>13</formula>
    </cfRule>
  </conditionalFormatting>
  <conditionalFormatting sqref="M59 O59:Q59">
    <cfRule type="expression" dxfId="189" priority="198" stopIfTrue="1">
      <formula>IF(OR(M59="VH",M59="H"),TRUE,FALSE)</formula>
    </cfRule>
    <cfRule type="expression" dxfId="188" priority="199" stopIfTrue="1">
      <formula>IF(M59="M",TRUE,FALSE)</formula>
    </cfRule>
    <cfRule type="expression" dxfId="187" priority="200" stopIfTrue="1">
      <formula>IF(OR(M59="VL",M59="L"),TRUE,FALSE)</formula>
    </cfRule>
  </conditionalFormatting>
  <conditionalFormatting sqref="N60 K60">
    <cfRule type="expression" dxfId="186" priority="186" stopIfTrue="1">
      <formula>IF(OR(K60="VH",K60="H"),TRUE,FALSE)</formula>
    </cfRule>
    <cfRule type="expression" dxfId="185" priority="187" stopIfTrue="1">
      <formula>IF(K60="M",TRUE,FALSE)</formula>
    </cfRule>
    <cfRule type="expression" dxfId="184" priority="188" stopIfTrue="1">
      <formula>IF(OR(K60="VL",K60="L"),TRUE,FALSE)</formula>
    </cfRule>
  </conditionalFormatting>
  <conditionalFormatting sqref="R60">
    <cfRule type="cellIs" dxfId="183" priority="192" stopIfTrue="1" operator="between">
      <formula>0</formula>
      <formula>4</formula>
    </cfRule>
    <cfRule type="cellIs" dxfId="182" priority="193" stopIfTrue="1" operator="between">
      <formula>5</formula>
      <formula>12</formula>
    </cfRule>
    <cfRule type="cellIs" dxfId="181" priority="194" stopIfTrue="1" operator="greaterThan">
      <formula>13</formula>
    </cfRule>
  </conditionalFormatting>
  <conditionalFormatting sqref="M60 O60:Q60">
    <cfRule type="expression" dxfId="180" priority="189" stopIfTrue="1">
      <formula>IF(OR(M60="VH",M60="H"),TRUE,FALSE)</formula>
    </cfRule>
    <cfRule type="expression" dxfId="179" priority="190" stopIfTrue="1">
      <formula>IF(M60="M",TRUE,FALSE)</formula>
    </cfRule>
    <cfRule type="expression" dxfId="178" priority="191" stopIfTrue="1">
      <formula>IF(OR(M60="VL",M60="L"),TRUE,FALSE)</formula>
    </cfRule>
  </conditionalFormatting>
  <conditionalFormatting sqref="N61 K61">
    <cfRule type="expression" dxfId="177" priority="177" stopIfTrue="1">
      <formula>IF(OR(K61="VH",K61="H"),TRUE,FALSE)</formula>
    </cfRule>
    <cfRule type="expression" dxfId="176" priority="178" stopIfTrue="1">
      <formula>IF(K61="M",TRUE,FALSE)</formula>
    </cfRule>
    <cfRule type="expression" dxfId="175" priority="179" stopIfTrue="1">
      <formula>IF(OR(K61="VL",K61="L"),TRUE,FALSE)</formula>
    </cfRule>
  </conditionalFormatting>
  <conditionalFormatting sqref="R61">
    <cfRule type="cellIs" dxfId="174" priority="183" stopIfTrue="1" operator="between">
      <formula>0</formula>
      <formula>4</formula>
    </cfRule>
    <cfRule type="cellIs" dxfId="173" priority="184" stopIfTrue="1" operator="between">
      <formula>5</formula>
      <formula>12</formula>
    </cfRule>
    <cfRule type="cellIs" dxfId="172" priority="185" stopIfTrue="1" operator="greaterThan">
      <formula>13</formula>
    </cfRule>
  </conditionalFormatting>
  <conditionalFormatting sqref="M61 O61:Q61">
    <cfRule type="expression" dxfId="171" priority="180" stopIfTrue="1">
      <formula>IF(OR(M61="VH",M61="H"),TRUE,FALSE)</formula>
    </cfRule>
    <cfRule type="expression" dxfId="170" priority="181" stopIfTrue="1">
      <formula>IF(M61="M",TRUE,FALSE)</formula>
    </cfRule>
    <cfRule type="expression" dxfId="169" priority="182" stopIfTrue="1">
      <formula>IF(OR(M61="VL",M61="L"),TRUE,FALSE)</formula>
    </cfRule>
  </conditionalFormatting>
  <conditionalFormatting sqref="N62 K62">
    <cfRule type="expression" dxfId="168" priority="168" stopIfTrue="1">
      <formula>IF(OR(K62="VH",K62="H"),TRUE,FALSE)</formula>
    </cfRule>
    <cfRule type="expression" dxfId="167" priority="169" stopIfTrue="1">
      <formula>IF(K62="M",TRUE,FALSE)</formula>
    </cfRule>
    <cfRule type="expression" dxfId="166" priority="170" stopIfTrue="1">
      <formula>IF(OR(K62="VL",K62="L"),TRUE,FALSE)</formula>
    </cfRule>
  </conditionalFormatting>
  <conditionalFormatting sqref="R62">
    <cfRule type="cellIs" dxfId="165" priority="174" stopIfTrue="1" operator="between">
      <formula>0</formula>
      <formula>4</formula>
    </cfRule>
    <cfRule type="cellIs" dxfId="164" priority="175" stopIfTrue="1" operator="between">
      <formula>5</formula>
      <formula>12</formula>
    </cfRule>
    <cfRule type="cellIs" dxfId="163" priority="176" stopIfTrue="1" operator="greaterThan">
      <formula>13</formula>
    </cfRule>
  </conditionalFormatting>
  <conditionalFormatting sqref="M62 O62:Q62">
    <cfRule type="expression" dxfId="162" priority="171" stopIfTrue="1">
      <formula>IF(OR(M62="VH",M62="H"),TRUE,FALSE)</formula>
    </cfRule>
    <cfRule type="expression" dxfId="161" priority="172" stopIfTrue="1">
      <formula>IF(M62="M",TRUE,FALSE)</formula>
    </cfRule>
    <cfRule type="expression" dxfId="160" priority="173" stopIfTrue="1">
      <formula>IF(OR(M62="VL",M62="L"),TRUE,FALSE)</formula>
    </cfRule>
  </conditionalFormatting>
  <conditionalFormatting sqref="N63 K63">
    <cfRule type="expression" dxfId="159" priority="159" stopIfTrue="1">
      <formula>IF(OR(K63="VH",K63="H"),TRUE,FALSE)</formula>
    </cfRule>
    <cfRule type="expression" dxfId="158" priority="160" stopIfTrue="1">
      <formula>IF(K63="M",TRUE,FALSE)</formula>
    </cfRule>
    <cfRule type="expression" dxfId="157" priority="161" stopIfTrue="1">
      <formula>IF(OR(K63="VL",K63="L"),TRUE,FALSE)</formula>
    </cfRule>
  </conditionalFormatting>
  <conditionalFormatting sqref="R63">
    <cfRule type="cellIs" dxfId="156" priority="165" stopIfTrue="1" operator="between">
      <formula>0</formula>
      <formula>4</formula>
    </cfRule>
    <cfRule type="cellIs" dxfId="155" priority="166" stopIfTrue="1" operator="between">
      <formula>5</formula>
      <formula>12</formula>
    </cfRule>
    <cfRule type="cellIs" dxfId="154" priority="167" stopIfTrue="1" operator="greaterThan">
      <formula>13</formula>
    </cfRule>
  </conditionalFormatting>
  <conditionalFormatting sqref="M63 O63:Q63">
    <cfRule type="expression" dxfId="153" priority="162" stopIfTrue="1">
      <formula>IF(OR(M63="VH",M63="H"),TRUE,FALSE)</formula>
    </cfRule>
    <cfRule type="expression" dxfId="152" priority="163" stopIfTrue="1">
      <formula>IF(M63="M",TRUE,FALSE)</formula>
    </cfRule>
    <cfRule type="expression" dxfId="151" priority="164" stopIfTrue="1">
      <formula>IF(OR(M63="VL",M63="L"),TRUE,FALSE)</formula>
    </cfRule>
  </conditionalFormatting>
  <conditionalFormatting sqref="N64 K64">
    <cfRule type="expression" dxfId="150" priority="150" stopIfTrue="1">
      <formula>IF(OR(K64="VH",K64="H"),TRUE,FALSE)</formula>
    </cfRule>
    <cfRule type="expression" dxfId="149" priority="151" stopIfTrue="1">
      <formula>IF(K64="M",TRUE,FALSE)</formula>
    </cfRule>
    <cfRule type="expression" dxfId="148" priority="152" stopIfTrue="1">
      <formula>IF(OR(K64="VL",K64="L"),TRUE,FALSE)</formula>
    </cfRule>
  </conditionalFormatting>
  <conditionalFormatting sqref="R64">
    <cfRule type="cellIs" dxfId="147" priority="156" stopIfTrue="1" operator="between">
      <formula>0</formula>
      <formula>4</formula>
    </cfRule>
    <cfRule type="cellIs" dxfId="146" priority="157" stopIfTrue="1" operator="between">
      <formula>5</formula>
      <formula>12</formula>
    </cfRule>
    <cfRule type="cellIs" dxfId="145" priority="158" stopIfTrue="1" operator="greaterThan">
      <formula>13</formula>
    </cfRule>
  </conditionalFormatting>
  <conditionalFormatting sqref="M64 O64:Q64">
    <cfRule type="expression" dxfId="144" priority="153" stopIfTrue="1">
      <formula>IF(OR(M64="VH",M64="H"),TRUE,FALSE)</formula>
    </cfRule>
    <cfRule type="expression" dxfId="143" priority="154" stopIfTrue="1">
      <formula>IF(M64="M",TRUE,FALSE)</formula>
    </cfRule>
    <cfRule type="expression" dxfId="142" priority="155" stopIfTrue="1">
      <formula>IF(OR(M64="VL",M64="L"),TRUE,FALSE)</formula>
    </cfRule>
  </conditionalFormatting>
  <conditionalFormatting sqref="N65 K65">
    <cfRule type="expression" dxfId="141" priority="141" stopIfTrue="1">
      <formula>IF(OR(K65="VH",K65="H"),TRUE,FALSE)</formula>
    </cfRule>
    <cfRule type="expression" dxfId="140" priority="142" stopIfTrue="1">
      <formula>IF(K65="M",TRUE,FALSE)</formula>
    </cfRule>
    <cfRule type="expression" dxfId="139" priority="143" stopIfTrue="1">
      <formula>IF(OR(K65="VL",K65="L"),TRUE,FALSE)</formula>
    </cfRule>
  </conditionalFormatting>
  <conditionalFormatting sqref="R65">
    <cfRule type="cellIs" dxfId="138" priority="147" stopIfTrue="1" operator="between">
      <formula>0</formula>
      <formula>4</formula>
    </cfRule>
    <cfRule type="cellIs" dxfId="137" priority="148" stopIfTrue="1" operator="between">
      <formula>5</formula>
      <formula>12</formula>
    </cfRule>
    <cfRule type="cellIs" dxfId="136" priority="149" stopIfTrue="1" operator="greaterThan">
      <formula>13</formula>
    </cfRule>
  </conditionalFormatting>
  <conditionalFormatting sqref="M65 O65:Q65">
    <cfRule type="expression" dxfId="135" priority="144" stopIfTrue="1">
      <formula>IF(OR(M65="VH",M65="H"),TRUE,FALSE)</formula>
    </cfRule>
    <cfRule type="expression" dxfId="134" priority="145" stopIfTrue="1">
      <formula>IF(M65="M",TRUE,FALSE)</formula>
    </cfRule>
    <cfRule type="expression" dxfId="133" priority="146" stopIfTrue="1">
      <formula>IF(OR(M65="VL",M65="L"),TRUE,FALSE)</formula>
    </cfRule>
  </conditionalFormatting>
  <conditionalFormatting sqref="N66 K66">
    <cfRule type="expression" dxfId="132" priority="132" stopIfTrue="1">
      <formula>IF(OR(K66="VH",K66="H"),TRUE,FALSE)</formula>
    </cfRule>
    <cfRule type="expression" dxfId="131" priority="133" stopIfTrue="1">
      <formula>IF(K66="M",TRUE,FALSE)</formula>
    </cfRule>
    <cfRule type="expression" dxfId="130" priority="134" stopIfTrue="1">
      <formula>IF(OR(K66="VL",K66="L"),TRUE,FALSE)</formula>
    </cfRule>
  </conditionalFormatting>
  <conditionalFormatting sqref="R66">
    <cfRule type="cellIs" dxfId="129" priority="138" stopIfTrue="1" operator="between">
      <formula>0</formula>
      <formula>4</formula>
    </cfRule>
    <cfRule type="cellIs" dxfId="128" priority="139" stopIfTrue="1" operator="between">
      <formula>5</formula>
      <formula>12</formula>
    </cfRule>
    <cfRule type="cellIs" dxfId="127" priority="140" stopIfTrue="1" operator="greaterThan">
      <formula>13</formula>
    </cfRule>
  </conditionalFormatting>
  <conditionalFormatting sqref="M66">
    <cfRule type="expression" dxfId="126" priority="135" stopIfTrue="1">
      <formula>IF(OR(M66="VH",M66="H"),TRUE,FALSE)</formula>
    </cfRule>
    <cfRule type="expression" dxfId="125" priority="136" stopIfTrue="1">
      <formula>IF(M66="M",TRUE,FALSE)</formula>
    </cfRule>
    <cfRule type="expression" dxfId="124" priority="137" stopIfTrue="1">
      <formula>IF(OR(M66="VL",M66="L"),TRUE,FALSE)</formula>
    </cfRule>
  </conditionalFormatting>
  <conditionalFormatting sqref="N75 K75">
    <cfRule type="expression" dxfId="123" priority="51" stopIfTrue="1">
      <formula>IF(OR(K75="VH",K75="H"),TRUE,FALSE)</formula>
    </cfRule>
    <cfRule type="expression" dxfId="122" priority="52" stopIfTrue="1">
      <formula>IF(K75="M",TRUE,FALSE)</formula>
    </cfRule>
    <cfRule type="expression" dxfId="121" priority="53" stopIfTrue="1">
      <formula>IF(OR(K75="VL",K75="L"),TRUE,FALSE)</formula>
    </cfRule>
  </conditionalFormatting>
  <conditionalFormatting sqref="R75">
    <cfRule type="cellIs" dxfId="120" priority="57" stopIfTrue="1" operator="between">
      <formula>0</formula>
      <formula>4</formula>
    </cfRule>
    <cfRule type="cellIs" dxfId="119" priority="58" stopIfTrue="1" operator="between">
      <formula>5</formula>
      <formula>12</formula>
    </cfRule>
    <cfRule type="cellIs" dxfId="118" priority="59" stopIfTrue="1" operator="greaterThan">
      <formula>13</formula>
    </cfRule>
  </conditionalFormatting>
  <conditionalFormatting sqref="M75 O75:Q75">
    <cfRule type="expression" dxfId="117" priority="54" stopIfTrue="1">
      <formula>IF(OR(M75="VH",M75="H"),TRUE,FALSE)</formula>
    </cfRule>
    <cfRule type="expression" dxfId="116" priority="55" stopIfTrue="1">
      <formula>IF(M75="M",TRUE,FALSE)</formula>
    </cfRule>
    <cfRule type="expression" dxfId="115" priority="56" stopIfTrue="1">
      <formula>IF(OR(M75="VL",M75="L"),TRUE,FALSE)</formula>
    </cfRule>
  </conditionalFormatting>
  <conditionalFormatting sqref="N68 K68">
    <cfRule type="expression" dxfId="114" priority="114" stopIfTrue="1">
      <formula>IF(OR(K68="VH",K68="H"),TRUE,FALSE)</formula>
    </cfRule>
    <cfRule type="expression" dxfId="113" priority="115" stopIfTrue="1">
      <formula>IF(K68="M",TRUE,FALSE)</formula>
    </cfRule>
    <cfRule type="expression" dxfId="112" priority="116" stopIfTrue="1">
      <formula>IF(OR(K68="VL",K68="L"),TRUE,FALSE)</formula>
    </cfRule>
  </conditionalFormatting>
  <conditionalFormatting sqref="R68">
    <cfRule type="cellIs" dxfId="111" priority="120" stopIfTrue="1" operator="between">
      <formula>0</formula>
      <formula>4</formula>
    </cfRule>
    <cfRule type="cellIs" dxfId="110" priority="121" stopIfTrue="1" operator="between">
      <formula>5</formula>
      <formula>12</formula>
    </cfRule>
    <cfRule type="cellIs" dxfId="109" priority="122" stopIfTrue="1" operator="greaterThan">
      <formula>13</formula>
    </cfRule>
  </conditionalFormatting>
  <conditionalFormatting sqref="M68 O68:Q68">
    <cfRule type="expression" dxfId="108" priority="117" stopIfTrue="1">
      <formula>IF(OR(M68="VH",M68="H"),TRUE,FALSE)</formula>
    </cfRule>
    <cfRule type="expression" dxfId="107" priority="118" stopIfTrue="1">
      <formula>IF(M68="M",TRUE,FALSE)</formula>
    </cfRule>
    <cfRule type="expression" dxfId="106" priority="119" stopIfTrue="1">
      <formula>IF(OR(M68="VL",M68="L"),TRUE,FALSE)</formula>
    </cfRule>
  </conditionalFormatting>
  <conditionalFormatting sqref="N69 K69">
    <cfRule type="expression" dxfId="105" priority="105" stopIfTrue="1">
      <formula>IF(OR(K69="VH",K69="H"),TRUE,FALSE)</formula>
    </cfRule>
    <cfRule type="expression" dxfId="104" priority="106" stopIfTrue="1">
      <formula>IF(K69="M",TRUE,FALSE)</formula>
    </cfRule>
    <cfRule type="expression" dxfId="103" priority="107" stopIfTrue="1">
      <formula>IF(OR(K69="VL",K69="L"),TRUE,FALSE)</formula>
    </cfRule>
  </conditionalFormatting>
  <conditionalFormatting sqref="R69">
    <cfRule type="cellIs" dxfId="102" priority="111" stopIfTrue="1" operator="between">
      <formula>0</formula>
      <formula>4</formula>
    </cfRule>
    <cfRule type="cellIs" dxfId="101" priority="112" stopIfTrue="1" operator="between">
      <formula>5</formula>
      <formula>12</formula>
    </cfRule>
    <cfRule type="cellIs" dxfId="100" priority="113" stopIfTrue="1" operator="greaterThan">
      <formula>13</formula>
    </cfRule>
  </conditionalFormatting>
  <conditionalFormatting sqref="M69 O69:Q69">
    <cfRule type="expression" dxfId="99" priority="108" stopIfTrue="1">
      <formula>IF(OR(M69="VH",M69="H"),TRUE,FALSE)</formula>
    </cfRule>
    <cfRule type="expression" dxfId="98" priority="109" stopIfTrue="1">
      <formula>IF(M69="M",TRUE,FALSE)</formula>
    </cfRule>
    <cfRule type="expression" dxfId="97" priority="110" stopIfTrue="1">
      <formula>IF(OR(M69="VL",M69="L"),TRUE,FALSE)</formula>
    </cfRule>
  </conditionalFormatting>
  <conditionalFormatting sqref="N70 K70">
    <cfRule type="expression" dxfId="96" priority="96" stopIfTrue="1">
      <formula>IF(OR(K70="VH",K70="H"),TRUE,FALSE)</formula>
    </cfRule>
    <cfRule type="expression" dxfId="95" priority="97" stopIfTrue="1">
      <formula>IF(K70="M",TRUE,FALSE)</formula>
    </cfRule>
    <cfRule type="expression" dxfId="94" priority="98" stopIfTrue="1">
      <formula>IF(OR(K70="VL",K70="L"),TRUE,FALSE)</formula>
    </cfRule>
  </conditionalFormatting>
  <conditionalFormatting sqref="R70">
    <cfRule type="cellIs" dxfId="93" priority="102" stopIfTrue="1" operator="between">
      <formula>0</formula>
      <formula>4</formula>
    </cfRule>
    <cfRule type="cellIs" dxfId="92" priority="103" stopIfTrue="1" operator="between">
      <formula>5</formula>
      <formula>12</formula>
    </cfRule>
    <cfRule type="cellIs" dxfId="91" priority="104" stopIfTrue="1" operator="greaterThan">
      <formula>13</formula>
    </cfRule>
  </conditionalFormatting>
  <conditionalFormatting sqref="M70 O70:Q70">
    <cfRule type="expression" dxfId="90" priority="99" stopIfTrue="1">
      <formula>IF(OR(M70="VH",M70="H"),TRUE,FALSE)</formula>
    </cfRule>
    <cfRule type="expression" dxfId="89" priority="100" stopIfTrue="1">
      <formula>IF(M70="M",TRUE,FALSE)</formula>
    </cfRule>
    <cfRule type="expression" dxfId="88" priority="101" stopIfTrue="1">
      <formula>IF(OR(M70="VL",M70="L"),TRUE,FALSE)</formula>
    </cfRule>
  </conditionalFormatting>
  <conditionalFormatting sqref="N71 K71">
    <cfRule type="expression" dxfId="87" priority="87" stopIfTrue="1">
      <formula>IF(OR(K71="VH",K71="H"),TRUE,FALSE)</formula>
    </cfRule>
    <cfRule type="expression" dxfId="86" priority="88" stopIfTrue="1">
      <formula>IF(K71="M",TRUE,FALSE)</formula>
    </cfRule>
    <cfRule type="expression" dxfId="85" priority="89" stopIfTrue="1">
      <formula>IF(OR(K71="VL",K71="L"),TRUE,FALSE)</formula>
    </cfRule>
  </conditionalFormatting>
  <conditionalFormatting sqref="R71">
    <cfRule type="cellIs" dxfId="84" priority="93" stopIfTrue="1" operator="between">
      <formula>0</formula>
      <formula>4</formula>
    </cfRule>
    <cfRule type="cellIs" dxfId="83" priority="94" stopIfTrue="1" operator="between">
      <formula>5</formula>
      <formula>12</formula>
    </cfRule>
    <cfRule type="cellIs" dxfId="82" priority="95" stopIfTrue="1" operator="greaterThan">
      <formula>13</formula>
    </cfRule>
  </conditionalFormatting>
  <conditionalFormatting sqref="M71 O71:Q71">
    <cfRule type="expression" dxfId="81" priority="90" stopIfTrue="1">
      <formula>IF(OR(M71="VH",M71="H"),TRUE,FALSE)</formula>
    </cfRule>
    <cfRule type="expression" dxfId="80" priority="91" stopIfTrue="1">
      <formula>IF(M71="M",TRUE,FALSE)</formula>
    </cfRule>
    <cfRule type="expression" dxfId="79" priority="92" stopIfTrue="1">
      <formula>IF(OR(M71="VL",M71="L"),TRUE,FALSE)</formula>
    </cfRule>
  </conditionalFormatting>
  <conditionalFormatting sqref="N72 K72">
    <cfRule type="expression" dxfId="78" priority="78" stopIfTrue="1">
      <formula>IF(OR(K72="VH",K72="H"),TRUE,FALSE)</formula>
    </cfRule>
    <cfRule type="expression" dxfId="77" priority="79" stopIfTrue="1">
      <formula>IF(K72="M",TRUE,FALSE)</formula>
    </cfRule>
    <cfRule type="expression" dxfId="76" priority="80" stopIfTrue="1">
      <formula>IF(OR(K72="VL",K72="L"),TRUE,FALSE)</formula>
    </cfRule>
  </conditionalFormatting>
  <conditionalFormatting sqref="R72">
    <cfRule type="cellIs" dxfId="75" priority="84" stopIfTrue="1" operator="between">
      <formula>0</formula>
      <formula>4</formula>
    </cfRule>
    <cfRule type="cellIs" dxfId="74" priority="85" stopIfTrue="1" operator="between">
      <formula>5</formula>
      <formula>12</formula>
    </cfRule>
    <cfRule type="cellIs" dxfId="73" priority="86" stopIfTrue="1" operator="greaterThan">
      <formula>13</formula>
    </cfRule>
  </conditionalFormatting>
  <conditionalFormatting sqref="M72 O72:Q72">
    <cfRule type="expression" dxfId="72" priority="81" stopIfTrue="1">
      <formula>IF(OR(M72="VH",M72="H"),TRUE,FALSE)</formula>
    </cfRule>
    <cfRule type="expression" dxfId="71" priority="82" stopIfTrue="1">
      <formula>IF(M72="M",TRUE,FALSE)</formula>
    </cfRule>
    <cfRule type="expression" dxfId="70" priority="83" stopIfTrue="1">
      <formula>IF(OR(M72="VL",M72="L"),TRUE,FALSE)</formula>
    </cfRule>
  </conditionalFormatting>
  <conditionalFormatting sqref="N73 K73">
    <cfRule type="expression" dxfId="69" priority="69" stopIfTrue="1">
      <formula>IF(OR(K73="VH",K73="H"),TRUE,FALSE)</formula>
    </cfRule>
    <cfRule type="expression" dxfId="68" priority="70" stopIfTrue="1">
      <formula>IF(K73="M",TRUE,FALSE)</formula>
    </cfRule>
    <cfRule type="expression" dxfId="67" priority="71" stopIfTrue="1">
      <formula>IF(OR(K73="VL",K73="L"),TRUE,FALSE)</formula>
    </cfRule>
  </conditionalFormatting>
  <conditionalFormatting sqref="R73">
    <cfRule type="cellIs" dxfId="66" priority="75" stopIfTrue="1" operator="between">
      <formula>0</formula>
      <formula>4</formula>
    </cfRule>
    <cfRule type="cellIs" dxfId="65" priority="76" stopIfTrue="1" operator="between">
      <formula>5</formula>
      <formula>12</formula>
    </cfRule>
    <cfRule type="cellIs" dxfId="64" priority="77" stopIfTrue="1" operator="greaterThan">
      <formula>13</formula>
    </cfRule>
  </conditionalFormatting>
  <conditionalFormatting sqref="M73 O73:Q73">
    <cfRule type="expression" dxfId="63" priority="72" stopIfTrue="1">
      <formula>IF(OR(M73="VH",M73="H"),TRUE,FALSE)</formula>
    </cfRule>
    <cfRule type="expression" dxfId="62" priority="73" stopIfTrue="1">
      <formula>IF(M73="M",TRUE,FALSE)</formula>
    </cfRule>
    <cfRule type="expression" dxfId="61" priority="74" stopIfTrue="1">
      <formula>IF(OR(M73="VL",M73="L"),TRUE,FALSE)</formula>
    </cfRule>
  </conditionalFormatting>
  <conditionalFormatting sqref="N74 K74">
    <cfRule type="expression" dxfId="60" priority="60" stopIfTrue="1">
      <formula>IF(OR(K74="VH",K74="H"),TRUE,FALSE)</formula>
    </cfRule>
    <cfRule type="expression" dxfId="59" priority="61" stopIfTrue="1">
      <formula>IF(K74="M",TRUE,FALSE)</formula>
    </cfRule>
    <cfRule type="expression" dxfId="58" priority="62" stopIfTrue="1">
      <formula>IF(OR(K74="VL",K74="L"),TRUE,FALSE)</formula>
    </cfRule>
  </conditionalFormatting>
  <conditionalFormatting sqref="R74">
    <cfRule type="cellIs" dxfId="57" priority="66" stopIfTrue="1" operator="between">
      <formula>0</formula>
      <formula>4</formula>
    </cfRule>
    <cfRule type="cellIs" dxfId="56" priority="67" stopIfTrue="1" operator="between">
      <formula>5</formula>
      <formula>12</formula>
    </cfRule>
    <cfRule type="cellIs" dxfId="55" priority="68" stopIfTrue="1" operator="greaterThan">
      <formula>13</formula>
    </cfRule>
  </conditionalFormatting>
  <conditionalFormatting sqref="M74 O74:Q74">
    <cfRule type="expression" dxfId="54" priority="63" stopIfTrue="1">
      <formula>IF(OR(M74="VH",M74="H"),TRUE,FALSE)</formula>
    </cfRule>
    <cfRule type="expression" dxfId="53" priority="64" stopIfTrue="1">
      <formula>IF(M74="M",TRUE,FALSE)</formula>
    </cfRule>
    <cfRule type="expression" dxfId="52" priority="65" stopIfTrue="1">
      <formula>IF(OR(M74="VL",M74="L"),TRUE,FALSE)</formula>
    </cfRule>
  </conditionalFormatting>
  <conditionalFormatting sqref="N77 K77">
    <cfRule type="expression" dxfId="51" priority="33" stopIfTrue="1">
      <formula>IF(OR(K77="VH",K77="H"),TRUE,FALSE)</formula>
    </cfRule>
    <cfRule type="expression" dxfId="50" priority="34" stopIfTrue="1">
      <formula>IF(K77="M",TRUE,FALSE)</formula>
    </cfRule>
    <cfRule type="expression" dxfId="49" priority="35" stopIfTrue="1">
      <formula>IF(OR(K77="VL",K77="L"),TRUE,FALSE)</formula>
    </cfRule>
  </conditionalFormatting>
  <conditionalFormatting sqref="R77">
    <cfRule type="cellIs" dxfId="48" priority="39" stopIfTrue="1" operator="between">
      <formula>0</formula>
      <formula>4</formula>
    </cfRule>
    <cfRule type="cellIs" dxfId="47" priority="40" stopIfTrue="1" operator="between">
      <formula>5</formula>
      <formula>12</formula>
    </cfRule>
    <cfRule type="cellIs" dxfId="46" priority="41" stopIfTrue="1" operator="greaterThan">
      <formula>13</formula>
    </cfRule>
  </conditionalFormatting>
  <conditionalFormatting sqref="M77 O77:Q77">
    <cfRule type="expression" dxfId="45" priority="36" stopIfTrue="1">
      <formula>IF(OR(M77="VH",M77="H"),TRUE,FALSE)</formula>
    </cfRule>
    <cfRule type="expression" dxfId="44" priority="37" stopIfTrue="1">
      <formula>IF(M77="M",TRUE,FALSE)</formula>
    </cfRule>
    <cfRule type="expression" dxfId="43" priority="38" stopIfTrue="1">
      <formula>IF(OR(M77="VL",M77="L"),TRUE,FALSE)</formula>
    </cfRule>
  </conditionalFormatting>
  <conditionalFormatting sqref="N76 K76">
    <cfRule type="expression" dxfId="42" priority="42" stopIfTrue="1">
      <formula>IF(OR(K76="VH",K76="H"),TRUE,FALSE)</formula>
    </cfRule>
    <cfRule type="expression" dxfId="41" priority="43" stopIfTrue="1">
      <formula>IF(K76="M",TRUE,FALSE)</formula>
    </cfRule>
    <cfRule type="expression" dxfId="40" priority="44" stopIfTrue="1">
      <formula>IF(OR(K76="VL",K76="L"),TRUE,FALSE)</formula>
    </cfRule>
  </conditionalFormatting>
  <conditionalFormatting sqref="R76">
    <cfRule type="cellIs" dxfId="39" priority="48" stopIfTrue="1" operator="between">
      <formula>0</formula>
      <formula>4</formula>
    </cfRule>
    <cfRule type="cellIs" dxfId="38" priority="49" stopIfTrue="1" operator="between">
      <formula>5</formula>
      <formula>12</formula>
    </cfRule>
    <cfRule type="cellIs" dxfId="37" priority="50" stopIfTrue="1" operator="greaterThan">
      <formula>13</formula>
    </cfRule>
  </conditionalFormatting>
  <conditionalFormatting sqref="M76 O76:Q76">
    <cfRule type="expression" dxfId="36" priority="45" stopIfTrue="1">
      <formula>IF(OR(M76="VH",M76="H"),TRUE,FALSE)</formula>
    </cfRule>
    <cfRule type="expression" dxfId="35" priority="46" stopIfTrue="1">
      <formula>IF(M76="M",TRUE,FALSE)</formula>
    </cfRule>
    <cfRule type="expression" dxfId="34" priority="47" stopIfTrue="1">
      <formula>IF(OR(M76="VL",M76="L"),TRUE,FALSE)</formula>
    </cfRule>
  </conditionalFormatting>
  <conditionalFormatting sqref="N78 K78">
    <cfRule type="expression" dxfId="33" priority="24" stopIfTrue="1">
      <formula>IF(OR(K78="VH",K78="H"),TRUE,FALSE)</formula>
    </cfRule>
    <cfRule type="expression" dxfId="32" priority="25" stopIfTrue="1">
      <formula>IF(K78="M",TRUE,FALSE)</formula>
    </cfRule>
    <cfRule type="expression" dxfId="31" priority="26" stopIfTrue="1">
      <formula>IF(OR(K78="VL",K78="L"),TRUE,FALSE)</formula>
    </cfRule>
  </conditionalFormatting>
  <conditionalFormatting sqref="R78">
    <cfRule type="cellIs" dxfId="30" priority="30" stopIfTrue="1" operator="between">
      <formula>0</formula>
      <formula>4</formula>
    </cfRule>
    <cfRule type="cellIs" dxfId="29" priority="31" stopIfTrue="1" operator="between">
      <formula>5</formula>
      <formula>12</formula>
    </cfRule>
    <cfRule type="cellIs" dxfId="28" priority="32" stopIfTrue="1" operator="greaterThan">
      <formula>13</formula>
    </cfRule>
  </conditionalFormatting>
  <conditionalFormatting sqref="M78 O78:Q78">
    <cfRule type="expression" dxfId="27" priority="27" stopIfTrue="1">
      <formula>IF(OR(M78="VH",M78="H"),TRUE,FALSE)</formula>
    </cfRule>
    <cfRule type="expression" dxfId="26" priority="28" stopIfTrue="1">
      <formula>IF(M78="M",TRUE,FALSE)</formula>
    </cfRule>
    <cfRule type="expression" dxfId="25" priority="29" stopIfTrue="1">
      <formula>IF(OR(M78="VL",M78="L"),TRUE,FALSE)</formula>
    </cfRule>
  </conditionalFormatting>
  <conditionalFormatting sqref="O66:Q66">
    <cfRule type="expression" dxfId="24" priority="21" stopIfTrue="1">
      <formula>IF(OR(O66="VH",O66="H"),TRUE,FALSE)</formula>
    </cfRule>
    <cfRule type="expression" dxfId="23" priority="22" stopIfTrue="1">
      <formula>IF(O66="M",TRUE,FALSE)</formula>
    </cfRule>
    <cfRule type="expression" dxfId="22" priority="23" stopIfTrue="1">
      <formula>IF(OR(O66="VL",O66="L"),TRUE,FALSE)</formula>
    </cfRule>
  </conditionalFormatting>
  <conditionalFormatting sqref="N79:N86 K79:K87">
    <cfRule type="expression" dxfId="21" priority="18" stopIfTrue="1">
      <formula>IF(OR(K79="VH",K79="H"),TRUE,FALSE)</formula>
    </cfRule>
  </conditionalFormatting>
  <conditionalFormatting sqref="R79:R86">
    <cfRule type="cellIs" dxfId="20" priority="19" stopIfTrue="1" operator="between">
      <formula>5</formula>
      <formula>12</formula>
    </cfRule>
    <cfRule type="cellIs" dxfId="19" priority="20" stopIfTrue="1" operator="greaterThan">
      <formula>13</formula>
    </cfRule>
    <cfRule type="cellIs" dxfId="18" priority="528" stopIfTrue="1" operator="between">
      <formula>0</formula>
      <formula>4</formula>
    </cfRule>
  </conditionalFormatting>
  <conditionalFormatting sqref="M79:M86 O79:Q86">
    <cfRule type="expression" dxfId="17" priority="15" stopIfTrue="1">
      <formula>IF(OR(M79="VH",M79="H"),TRUE,FALSE)</formula>
    </cfRule>
    <cfRule type="expression" dxfId="16" priority="16" stopIfTrue="1">
      <formula>IF(M79="M",TRUE,FALSE)</formula>
    </cfRule>
    <cfRule type="expression" dxfId="15" priority="17" stopIfTrue="1">
      <formula>IF(OR(M79="VL",M79="L"),TRUE,FALSE)</formula>
    </cfRule>
  </conditionalFormatting>
  <conditionalFormatting sqref="N87">
    <cfRule type="expression" dxfId="14" priority="12" stopIfTrue="1">
      <formula>IF(OR(N87="VH",N87="H"),TRUE,FALSE)</formula>
    </cfRule>
  </conditionalFormatting>
  <conditionalFormatting sqref="R87">
    <cfRule type="cellIs" dxfId="13" priority="13" stopIfTrue="1" operator="between">
      <formula>5</formula>
      <formula>12</formula>
    </cfRule>
    <cfRule type="cellIs" dxfId="12" priority="14" stopIfTrue="1" operator="greaterThan">
      <formula>13</formula>
    </cfRule>
  </conditionalFormatting>
  <conditionalFormatting sqref="M87 O87:Q87">
    <cfRule type="expression" dxfId="11" priority="9" stopIfTrue="1">
      <formula>IF(OR(M87="VH",M87="H"),TRUE,FALSE)</formula>
    </cfRule>
    <cfRule type="expression" dxfId="10" priority="10" stopIfTrue="1">
      <formula>IF(M87="M",TRUE,FALSE)</formula>
    </cfRule>
    <cfRule type="expression" dxfId="9" priority="11" stopIfTrue="1">
      <formula>IF(OR(M87="VL",M87="L"),TRUE,FALSE)</formula>
    </cfRule>
  </conditionalFormatting>
  <conditionalFormatting sqref="N88 K88">
    <cfRule type="expression" dxfId="8" priority="4" stopIfTrue="1">
      <formula>IF(OR(K88="VH",K88="H"),TRUE,FALSE)</formula>
    </cfRule>
    <cfRule type="expression" dxfId="7" priority="7" stopIfTrue="1">
      <formula>IF(K88="M",TRUE,FALSE)</formula>
    </cfRule>
    <cfRule type="expression" dxfId="6" priority="8" stopIfTrue="1">
      <formula>IF(OR(K88="VL",K88="L"),TRUE,FALSE)</formula>
    </cfRule>
  </conditionalFormatting>
  <conditionalFormatting sqref="R88">
    <cfRule type="cellIs" dxfId="5" priority="5" stopIfTrue="1" operator="between">
      <formula>5</formula>
      <formula>12</formula>
    </cfRule>
    <cfRule type="cellIs" dxfId="4" priority="6" stopIfTrue="1" operator="greaterThan">
      <formula>13</formula>
    </cfRule>
    <cfRule type="cellIs" dxfId="3" priority="529" stopIfTrue="1" operator="between">
      <formula>0</formula>
      <formula>4</formula>
    </cfRule>
  </conditionalFormatting>
  <conditionalFormatting sqref="M88 O88:Q88">
    <cfRule type="expression" dxfId="2" priority="1" stopIfTrue="1">
      <formula>IF(OR(M88="VH",M88="H"),TRUE,FALSE)</formula>
    </cfRule>
    <cfRule type="expression" dxfId="1" priority="2" stopIfTrue="1">
      <formula>IF(M88="M",TRUE,FALSE)</formula>
    </cfRule>
    <cfRule type="expression" dxfId="0" priority="3" stopIfTrue="1">
      <formula>IF(OR(M88="VL",M88="L"),TRUE,FALSE)</formula>
    </cfRule>
  </conditionalFormatting>
  <dataValidations count="2">
    <dataValidation type="list" allowBlank="1" showInputMessage="1" showErrorMessage="1" sqref="E94:F94">
      <formula1>#REF!</formula1>
    </dataValidation>
    <dataValidation type="list" allowBlank="1" showInputMessage="1" showErrorMessage="1" sqref="D8:F8">
      <formula1>$Z$7:$Z$10</formula1>
    </dataValidation>
  </dataValidations>
  <printOptions horizontalCentered="1"/>
  <pageMargins left="0.31496062992125984" right="0.31496062992125984" top="0.98425196850393704" bottom="0.51181102362204722" header="0.31496062992125984" footer="0.23622047244094491"/>
  <pageSetup paperSize="8" scale="39" fitToHeight="0" orientation="landscape" r:id="rId9"/>
  <headerFooter alignWithMargins="0">
    <oddFooter>&amp;LPrinted: &amp;D&amp;R&amp;P of &amp;N</oddFooter>
  </headerFooter>
  <drawing r:id="rId1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'C:\Users\ollie.fallon\Desktop\CMG - Presentation\CKBS - Band 3 Worked Examples_221004\Phase 3 - Preliminary Design\[PH 3 013_B23_QRA_CMG-QRA-Part-1_V1 - Worked Example.xlsx]RR_Drop Downs'!#REF!</xm:f>
          </x14:formula1>
          <xm:sqref>V17 V89:V90</xm:sqref>
        </x14:dataValidation>
        <x14:dataValidation type="list" allowBlank="1" showInputMessage="1" showErrorMessage="1">
          <x14:formula1>
            <xm:f>'RR_Drop Downs'!$K$4:$K$6</xm:f>
          </x14:formula1>
          <xm:sqref>V91:V93</xm:sqref>
        </x14:dataValidation>
        <x14:dataValidation type="list" allowBlank="1" showInputMessage="1" showErrorMessage="1">
          <x14:formula1>
            <xm:f>'RR_Drop Downs'!$D$4:$D$15</xm:f>
          </x14:formula1>
          <xm:sqref>E91:E93</xm:sqref>
        </x14:dataValidation>
        <x14:dataValidation type="list" allowBlank="1" showInputMessage="1" showErrorMessage="1">
          <x14:formula1>
            <xm:f>'RR_Drop Downs'!$G$4:$G$5</xm:f>
          </x14:formula1>
          <xm:sqref>F91:F93</xm:sqref>
        </x14:dataValidation>
        <x14:dataValidation type="list" allowBlank="1" showInputMessage="1" showErrorMessage="1">
          <x14:formula1>
            <xm:f>'RR_Drop Downs'!$I$4:$I$16</xm:f>
          </x14:formula1>
          <xm:sqref>G91:G93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view="pageBreakPreview" zoomScale="85" zoomScaleNormal="85" zoomScaleSheetLayoutView="85" workbookViewId="0">
      <selection activeCell="I31" sqref="I31"/>
    </sheetView>
  </sheetViews>
  <sheetFormatPr defaultColWidth="8.85546875" defaultRowHeight="12.75" x14ac:dyDescent="0.2"/>
  <cols>
    <col min="1" max="1" width="23" style="52" bestFit="1" customWidth="1"/>
    <col min="2" max="2" width="29" style="52" bestFit="1" customWidth="1"/>
    <col min="3" max="3" width="9.28515625" style="52"/>
    <col min="4" max="4" width="41.7109375" style="52" bestFit="1" customWidth="1"/>
    <col min="5" max="5" width="41.7109375" style="52" customWidth="1"/>
    <col min="6" max="6" width="8.85546875" style="52"/>
    <col min="7" max="7" width="22.5703125" style="52" bestFit="1" customWidth="1"/>
    <col min="8" max="8" width="8.85546875" style="52"/>
    <col min="9" max="9" width="25.5703125" style="52" customWidth="1"/>
    <col min="10" max="10" width="8.85546875" style="52"/>
    <col min="11" max="11" width="11.28515625" style="52" customWidth="1"/>
    <col min="12" max="16384" width="8.85546875" style="52"/>
  </cols>
  <sheetData>
    <row r="1" spans="1:11" ht="15" x14ac:dyDescent="0.2">
      <c r="A1" s="51" t="s">
        <v>134</v>
      </c>
    </row>
    <row r="3" spans="1:11" s="57" customFormat="1" ht="39.75" customHeight="1" x14ac:dyDescent="0.2">
      <c r="A3" s="53" t="s">
        <v>135</v>
      </c>
      <c r="B3" s="54" t="s">
        <v>55</v>
      </c>
      <c r="C3" s="55"/>
      <c r="D3" s="53" t="s">
        <v>136</v>
      </c>
      <c r="E3" s="56" t="s">
        <v>137</v>
      </c>
      <c r="G3" s="53" t="s">
        <v>138</v>
      </c>
      <c r="I3" s="53" t="s">
        <v>139</v>
      </c>
      <c r="J3" s="55"/>
      <c r="K3" s="53" t="s">
        <v>140</v>
      </c>
    </row>
    <row r="4" spans="1:11" x14ac:dyDescent="0.2">
      <c r="A4" s="58" t="s">
        <v>166</v>
      </c>
      <c r="B4" s="58" t="s">
        <v>166</v>
      </c>
      <c r="D4" s="59" t="s">
        <v>62</v>
      </c>
      <c r="E4" s="59" t="s">
        <v>65</v>
      </c>
      <c r="G4" s="58" t="s">
        <v>15</v>
      </c>
      <c r="I4" s="60" t="s">
        <v>16</v>
      </c>
      <c r="J4" s="61"/>
      <c r="K4" s="62" t="s">
        <v>28</v>
      </c>
    </row>
    <row r="5" spans="1:11" x14ac:dyDescent="0.2">
      <c r="A5" s="58" t="s">
        <v>166</v>
      </c>
      <c r="B5" s="58" t="s">
        <v>166</v>
      </c>
      <c r="D5" s="59" t="s">
        <v>19</v>
      </c>
      <c r="E5" s="59" t="s">
        <v>65</v>
      </c>
      <c r="G5" s="63" t="s">
        <v>23</v>
      </c>
      <c r="I5" s="64" t="s">
        <v>24</v>
      </c>
      <c r="J5" s="65"/>
      <c r="K5" s="66" t="s">
        <v>29</v>
      </c>
    </row>
    <row r="6" spans="1:11" x14ac:dyDescent="0.2">
      <c r="A6" s="58" t="s">
        <v>166</v>
      </c>
      <c r="B6" s="58" t="s">
        <v>166</v>
      </c>
      <c r="D6" s="59" t="s">
        <v>36</v>
      </c>
      <c r="E6" s="59" t="s">
        <v>4</v>
      </c>
      <c r="I6" s="60" t="s">
        <v>25</v>
      </c>
      <c r="J6" s="65"/>
      <c r="K6" s="67" t="s">
        <v>30</v>
      </c>
    </row>
    <row r="7" spans="1:11" x14ac:dyDescent="0.2">
      <c r="A7" s="58" t="s">
        <v>166</v>
      </c>
      <c r="B7" s="58" t="s">
        <v>166</v>
      </c>
      <c r="D7" s="59" t="s">
        <v>18</v>
      </c>
      <c r="E7" s="59" t="s">
        <v>4</v>
      </c>
      <c r="I7" s="64" t="s">
        <v>26</v>
      </c>
      <c r="J7" s="65"/>
    </row>
    <row r="8" spans="1:11" x14ac:dyDescent="0.2">
      <c r="A8" s="58" t="s">
        <v>166</v>
      </c>
      <c r="B8" s="58" t="s">
        <v>166</v>
      </c>
      <c r="D8" s="59" t="s">
        <v>63</v>
      </c>
      <c r="E8" s="59" t="s">
        <v>4</v>
      </c>
      <c r="I8" s="64" t="s">
        <v>18</v>
      </c>
      <c r="J8" s="65"/>
    </row>
    <row r="9" spans="1:11" x14ac:dyDescent="0.2">
      <c r="A9" s="58" t="s">
        <v>166</v>
      </c>
      <c r="B9" s="58" t="s">
        <v>166</v>
      </c>
      <c r="D9" s="59" t="s">
        <v>35</v>
      </c>
      <c r="E9" s="59" t="s">
        <v>65</v>
      </c>
      <c r="I9" s="64" t="s">
        <v>27</v>
      </c>
      <c r="J9" s="68"/>
    </row>
    <row r="10" spans="1:11" x14ac:dyDescent="0.2">
      <c r="A10" s="58" t="s">
        <v>166</v>
      </c>
      <c r="B10" s="58" t="s">
        <v>166</v>
      </c>
      <c r="D10" s="59" t="s">
        <v>37</v>
      </c>
      <c r="E10" s="59" t="s">
        <v>65</v>
      </c>
      <c r="I10" s="60" t="s">
        <v>26</v>
      </c>
      <c r="J10" s="69"/>
    </row>
    <row r="11" spans="1:11" x14ac:dyDescent="0.2">
      <c r="A11" s="58"/>
      <c r="B11" s="58"/>
      <c r="D11" s="59" t="s">
        <v>64</v>
      </c>
      <c r="E11" s="59" t="s">
        <v>4</v>
      </c>
      <c r="I11" s="64" t="s">
        <v>56</v>
      </c>
    </row>
    <row r="12" spans="1:11" x14ac:dyDescent="0.2">
      <c r="A12" s="58"/>
      <c r="B12" s="58"/>
      <c r="D12" s="59" t="s">
        <v>38</v>
      </c>
      <c r="E12" s="59" t="s">
        <v>4</v>
      </c>
      <c r="I12" s="64" t="s">
        <v>57</v>
      </c>
    </row>
    <row r="13" spans="1:11" x14ac:dyDescent="0.2">
      <c r="A13" s="58"/>
      <c r="B13" s="58"/>
      <c r="D13" s="59" t="s">
        <v>17</v>
      </c>
      <c r="E13" s="59" t="s">
        <v>4</v>
      </c>
      <c r="I13" s="60" t="s">
        <v>127</v>
      </c>
    </row>
    <row r="14" spans="1:11" x14ac:dyDescent="0.2">
      <c r="A14" s="58"/>
      <c r="B14" s="58"/>
      <c r="D14" s="59" t="s">
        <v>16</v>
      </c>
      <c r="E14" s="59" t="s">
        <v>65</v>
      </c>
      <c r="I14" s="70"/>
    </row>
    <row r="15" spans="1:11" x14ac:dyDescent="0.2">
      <c r="A15" s="58"/>
      <c r="B15" s="58"/>
      <c r="D15" s="59" t="s">
        <v>68</v>
      </c>
      <c r="E15" s="59" t="s">
        <v>1</v>
      </c>
      <c r="I15" s="70"/>
    </row>
    <row r="16" spans="1:11" x14ac:dyDescent="0.2">
      <c r="A16" s="58"/>
      <c r="B16" s="58"/>
      <c r="D16" s="59" t="s">
        <v>21</v>
      </c>
      <c r="E16" s="59" t="s">
        <v>21</v>
      </c>
    </row>
    <row r="17" spans="1:5" x14ac:dyDescent="0.2">
      <c r="A17" s="58"/>
      <c r="B17" s="58"/>
      <c r="D17" s="59"/>
      <c r="E17" s="59"/>
    </row>
    <row r="18" spans="1:5" x14ac:dyDescent="0.2">
      <c r="A18" s="58"/>
      <c r="B18" s="58"/>
      <c r="D18" s="59"/>
      <c r="E18" s="59"/>
    </row>
    <row r="19" spans="1:5" x14ac:dyDescent="0.2">
      <c r="A19" s="58"/>
      <c r="B19" s="58"/>
      <c r="D19" s="59"/>
      <c r="E19" s="59"/>
    </row>
    <row r="20" spans="1:5" x14ac:dyDescent="0.2">
      <c r="A20" s="58"/>
      <c r="B20" s="58"/>
      <c r="D20" s="59"/>
      <c r="E20" s="59"/>
    </row>
    <row r="21" spans="1:5" x14ac:dyDescent="0.2">
      <c r="A21" s="58"/>
      <c r="B21" s="58"/>
      <c r="D21" s="59"/>
      <c r="E21" s="59"/>
    </row>
    <row r="22" spans="1:5" x14ac:dyDescent="0.2">
      <c r="A22" s="60"/>
      <c r="B22" s="60"/>
      <c r="D22" s="59"/>
      <c r="E22" s="59"/>
    </row>
    <row r="23" spans="1:5" x14ac:dyDescent="0.2">
      <c r="D23" s="71"/>
    </row>
    <row r="24" spans="1:5" x14ac:dyDescent="0.2">
      <c r="D24" s="71"/>
    </row>
    <row r="25" spans="1:5" x14ac:dyDescent="0.2">
      <c r="D25" s="71"/>
    </row>
    <row r="26" spans="1:5" x14ac:dyDescent="0.2">
      <c r="D26" s="71"/>
    </row>
    <row r="27" spans="1:5" x14ac:dyDescent="0.2">
      <c r="D27" s="71"/>
    </row>
    <row r="28" spans="1:5" x14ac:dyDescent="0.2">
      <c r="D28" s="71"/>
    </row>
    <row r="29" spans="1:5" x14ac:dyDescent="0.2">
      <c r="D29" s="71"/>
    </row>
    <row r="30" spans="1:5" x14ac:dyDescent="0.2">
      <c r="D30" s="71"/>
    </row>
    <row r="31" spans="1:5" x14ac:dyDescent="0.2">
      <c r="D31" s="71"/>
    </row>
    <row r="32" spans="1:5" x14ac:dyDescent="0.2">
      <c r="D32" s="71"/>
    </row>
  </sheetData>
  <customSheetViews>
    <customSheetView guid="{41399769-9A28-4D83-9C17-C32305447636}" scale="110">
      <selection activeCell="K1" sqref="K1:K1048576"/>
      <pageMargins left="0.7" right="0.7" top="0.75" bottom="0.75" header="0.3" footer="0.3"/>
      <pageSetup paperSize="9" orientation="portrait" r:id="rId1"/>
    </customSheetView>
    <customSheetView guid="{C7AA0B93-8536-4A0F-918B-E1150DFF4452}" scale="110">
      <selection activeCell="K1" sqref="K1:K1048576"/>
      <pageMargins left="0.7" right="0.7" top="0.75" bottom="0.75" header="0.3" footer="0.3"/>
      <pageSetup paperSize="9" orientation="portrait" r:id="rId2"/>
    </customSheetView>
  </customSheetViews>
  <pageMargins left="0.70866141732283472" right="0.70866141732283472" top="0.74803149606299213" bottom="0.74803149606299213" header="0.31496062992125984" footer="0.31496062992125984"/>
  <pageSetup paperSize="9" scale="5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Process_RR Explanation</vt:lpstr>
      <vt:lpstr>Risk Register (RR)</vt:lpstr>
      <vt:lpstr>RR_Drop Downs</vt:lpstr>
      <vt:lpstr>'Risk Register (RR)'!Print_Area</vt:lpstr>
      <vt:lpstr>'Risk Register (RR)'!Print_Titles</vt:lpstr>
    </vt:vector>
  </TitlesOfParts>
  <Company>Mouchel Consulting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Rayner</dc:creator>
  <cp:lastModifiedBy>Ollie Fallon</cp:lastModifiedBy>
  <cp:lastPrinted>2021-06-07T12:13:04Z</cp:lastPrinted>
  <dcterms:created xsi:type="dcterms:W3CDTF">2004-03-09T16:48:51Z</dcterms:created>
  <dcterms:modified xsi:type="dcterms:W3CDTF">2023-02-13T17:02:36Z</dcterms:modified>
</cp:coreProperties>
</file>