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2_Worked Examples\PH5_Detailed Design\"/>
    </mc:Choice>
  </mc:AlternateContent>
  <bookViews>
    <workbookView xWindow="0" yWindow="0" windowWidth="28800" windowHeight="11100" activeTab="4"/>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Assumptions!$B$1:$AC$74</definedName>
    <definedName name="_xlnm.Print_Area" localSheetId="4">Comparisons!$B$1:$Y$55</definedName>
    <definedName name="_xlnm.Print_Area" localSheetId="0">'Cost Estimate'!$B$1:$AF$115</definedName>
    <definedName name="_xlnm.Print_Area" localSheetId="3">'Expenditure Profile'!$B$1:$AC$70</definedName>
    <definedName name="_xlnm.Print_Area" localSheetId="1">'PCD Summary'!$A$1:$AB$36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5" l="1"/>
  <c r="E22" i="14"/>
  <c r="K78" i="12" l="1"/>
  <c r="M74" i="12"/>
  <c r="O74" i="12" s="1"/>
  <c r="H25" i="14" l="1"/>
  <c r="G25" i="14"/>
  <c r="M69" i="12" l="1"/>
  <c r="K69" i="12"/>
  <c r="M66" i="12"/>
  <c r="K66" i="12"/>
  <c r="M56" i="12"/>
  <c r="K56" i="12"/>
  <c r="O56" i="12" s="1"/>
  <c r="J24" i="15" l="1"/>
  <c r="F14" i="14"/>
  <c r="O69" i="12"/>
  <c r="O66" i="12"/>
  <c r="J14" i="15"/>
  <c r="J12" i="15"/>
  <c r="J10" i="15"/>
  <c r="D14" i="15"/>
  <c r="D12" i="15"/>
  <c r="D10" i="15"/>
  <c r="D8" i="15"/>
  <c r="O59" i="12"/>
  <c r="I17" i="15" s="1"/>
  <c r="O60" i="12"/>
  <c r="O61" i="12"/>
  <c r="O62" i="12"/>
  <c r="O63" i="12"/>
  <c r="O64" i="12"/>
  <c r="I22" i="15" s="1"/>
  <c r="O65" i="12"/>
  <c r="I23" i="15" l="1"/>
  <c r="J23" i="15" s="1"/>
  <c r="I21" i="15"/>
  <c r="J21" i="15" s="1"/>
  <c r="I20" i="15"/>
  <c r="J20" i="15" s="1"/>
  <c r="I19" i="15"/>
  <c r="J19" i="15" s="1"/>
  <c r="I18" i="15"/>
  <c r="J18" i="15" s="1"/>
  <c r="N82" i="12"/>
  <c r="O82" i="12" s="1"/>
  <c r="O58" i="12"/>
  <c r="J17" i="15"/>
  <c r="E30" i="14"/>
  <c r="G17" i="13" l="1"/>
  <c r="G18" i="13" s="1"/>
  <c r="G19" i="13" s="1"/>
  <c r="G20" i="13" s="1"/>
  <c r="E6" i="13"/>
  <c r="E8" i="13"/>
  <c r="E12" i="13"/>
  <c r="K17" i="13"/>
  <c r="K18" i="13" s="1"/>
  <c r="E26" i="14" l="1"/>
  <c r="O55" i="12"/>
  <c r="O53" i="12"/>
  <c r="O52" i="12"/>
  <c r="E100" i="12"/>
  <c r="D9" i="14"/>
  <c r="D7" i="14"/>
  <c r="E15" i="4"/>
  <c r="E13" i="4"/>
  <c r="E11" i="4"/>
  <c r="E9" i="4"/>
  <c r="E7" i="4"/>
  <c r="O94" i="12" l="1"/>
  <c r="J31" i="15" s="1"/>
  <c r="M72" i="12" l="1"/>
  <c r="O72" i="12" l="1"/>
  <c r="O38" i="12"/>
  <c r="O54" i="12"/>
  <c r="O68" i="12"/>
  <c r="M93" i="12"/>
  <c r="F32" i="14" l="1"/>
  <c r="O35" i="12"/>
  <c r="M73" i="12" l="1"/>
  <c r="M75" i="12"/>
  <c r="O75" i="12" s="1"/>
  <c r="M76" i="12"/>
  <c r="O76" i="12" s="1"/>
  <c r="M77" i="12"/>
  <c r="O77" i="12" s="1"/>
  <c r="M78" i="12" l="1"/>
  <c r="O78" i="12" s="1"/>
  <c r="I26" i="15" s="1"/>
  <c r="J26" i="15" s="1"/>
  <c r="O73" i="12"/>
  <c r="G32" i="14"/>
  <c r="H32" i="14" s="1"/>
  <c r="F17" i="14" l="1"/>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16" i="14"/>
  <c r="J30" i="15" l="1"/>
  <c r="F24" i="14"/>
  <c r="G24" i="14" s="1"/>
  <c r="H24" i="14" s="1"/>
  <c r="O83" i="12"/>
  <c r="G15" i="14"/>
  <c r="H15" i="14" s="1"/>
  <c r="G16" i="14"/>
  <c r="H16" i="14" s="1"/>
  <c r="F18" i="14"/>
  <c r="N84" i="12" l="1"/>
  <c r="O84" i="12" s="1"/>
  <c r="O87" i="12" s="1"/>
  <c r="N85" i="12"/>
  <c r="O85" i="12" s="1"/>
  <c r="F21" i="14" s="1"/>
  <c r="G21" i="14" s="1"/>
  <c r="H21" i="14" s="1"/>
  <c r="F19" i="14"/>
  <c r="G18" i="14"/>
  <c r="H18" i="14" s="1"/>
  <c r="G19" i="14" l="1"/>
  <c r="H19" i="14" s="1"/>
  <c r="I25" i="15"/>
  <c r="J25" i="15" s="1"/>
  <c r="M92" i="12"/>
  <c r="O92" i="12" s="1"/>
  <c r="J22" i="15"/>
  <c r="F20" i="14"/>
  <c r="G20" i="14" s="1"/>
  <c r="H20" i="14" s="1"/>
  <c r="O90" i="12"/>
  <c r="F22" i="14" l="1"/>
  <c r="J28" i="15"/>
  <c r="O100" i="12"/>
  <c r="O97" i="12"/>
  <c r="F23" i="14"/>
  <c r="G23" i="14" s="1"/>
  <c r="H23" i="14" s="1"/>
  <c r="J29" i="15"/>
  <c r="J33" i="15" s="1"/>
  <c r="F26" i="14" l="1"/>
  <c r="G26" i="14" s="1"/>
  <c r="H26" i="14" s="1"/>
  <c r="O101" i="12"/>
  <c r="E10" i="13"/>
  <c r="G22" i="14"/>
  <c r="H22"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<sst xmlns="http://schemas.openxmlformats.org/spreadsheetml/2006/main" count="389" uniqueCount="243">
  <si>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</si>
  <si>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</si>
  <si>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</si>
  <si>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</si>
  <si>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</si>
  <si>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</si>
  <si>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</si>
  <si>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</si>
  <si>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</si>
  <si>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</si>
  <si>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</si>
  <si>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</si>
  <si>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</si>
  <si>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</si>
  <si>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</si>
  <si>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</si>
  <si>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</si>
  <si>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</si>
  <si>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</si>
  <si>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</si>
  <si>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</si>
  <si>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</si>
  <si>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</si>
  <si>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</si>
  <si>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</si>
  <si>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</si>
  <si>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</si>
  <si>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</si>
  <si>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</si>
  <si>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</si>
  <si>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</si>
  <si>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</si>
  <si>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</si>
  <si>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</si>
  <si>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</si>
  <si>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</si>
  <si>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</si>
  <si>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</si>
  <si>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</si>
  <si>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</si>
  <si>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</si>
  <si>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</si>
  <si>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</si>
  <si>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</si>
  <si>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</si>
  <si>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</si>
  <si>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</si>
  <si>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</si>
  <si>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</si>
  <si>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</si>
  <si>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</si>
  <si>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</si>
  <si>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</si>
  <si>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</si>
  <si>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</si>
  <si>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</si>
  <si>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</si>
  <si>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</si>
  <si>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</si>
  <si>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</si>
  <si>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</si>
  <si>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</si>
  <si>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</si>
  <si>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</si>
  <si>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</si>
  <si>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</si>
  <si>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</si>
  <si>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</si>
  <si>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</si>
  <si>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</si>
  <si>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</si>
  <si>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</si>
  <si>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</si>
  <si>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</si>
  <si>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</si>
  <si>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</si>
  <si>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</si>
  <si>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</si>
  <si>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</si>
  <si>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</si>
  <si>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</si>
  <si>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</si>
  <si>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</si>
  <si>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</si>
  <si>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</si>
  <si>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</si>
  <si>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</si>
  <si>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</si>
  <si>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</si>
  <si>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</si>
  <si>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</si>
  <si>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</si>
  <si>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</si>
  <si>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</si>
  <si>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</si>
  <si>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</si>
  <si>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</si>
  <si>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</si>
  <si>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</si>
  <si>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</si>
  <si>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</si>
  <si>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</si>
  <si>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</si>
  <si>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</si>
  <si>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</si>
  <si>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</si>
  <si>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</si>
  <si>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</si>
  <si>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</si>
  <si>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</si>
  <si>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</si>
  <si>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</si>
  <si>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</si>
  <si>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</si>
  <si>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</si>
  <si>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</si>
  <si>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</si>
  <si>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</si>
  <si>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</si>
  <si>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</si>
  <si>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</si>
  <si>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</si>
  <si>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</si>
  <si>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</si>
  <si>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</si>
  <si>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</si>
  <si>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</si>
  <si>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</si>
  <si>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</si>
  <si>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</si>
  <si>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</si>
  <si>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</si>
  <si>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</si>
  <si>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</si>
  <si>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</si>
  <si>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</si>
  <si>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</si>
  <si>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</si>
  <si>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</si>
  <si>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</si>
  <si>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</si>
  <si>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</si>
  <si>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</si>
  <si>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</si>
  <si>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</si>
  <si>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</si>
  <si>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</si>
  <si>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</si>
  <si>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</si>
  <si>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</si>
  <si>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</si>
  <si>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</si>
  <si>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</si>
  <si>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</si>
  <si>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</si>
  <si>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</si>
  <si>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</si>
  <si>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</si>
  <si>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</si>
  <si>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</si>
  <si>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</si>
  <si>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</si>
  <si>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</si>
  <si>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</si>
  <si>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</si>
  <si>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</si>
  <si>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</si>
  <si>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</si>
  <si>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</si>
  <si>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</si>
  <si>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</si>
  <si>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</si>
  <si>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</si>
  <si>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</si>
  <si>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</si>
  <si>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</si>
  <si>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</si>
  <si>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</si>
  <si>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</si>
  <si>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</si>
  <si>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</si>
  <si>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</si>
  <si>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</si>
  <si>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R5 - Navan Road - Dublin</t>
  </si>
  <si>
    <t>DLR/2/001 5G</t>
  </si>
  <si>
    <t>NTA</t>
  </si>
  <si>
    <t>South Dublin</t>
  </si>
  <si>
    <t>Sally Gate - South Dublin</t>
  </si>
  <si>
    <t>Footpath</t>
  </si>
  <si>
    <t>*******</t>
  </si>
  <si>
    <t>SA to confirm cross section type: Overall road width to be confirmed by SA</t>
  </si>
  <si>
    <t>Identify location - include co-ordinates if available: SA to confirm if cycle path included or not (select cell for dropdown)</t>
  </si>
  <si>
    <t xml:space="preserve">SA to confirm </t>
  </si>
  <si>
    <t>SA to confirm potential start on site (Quarter): SA to confirm estimated construction period</t>
  </si>
  <si>
    <t>SA to outline (brief) project scope of works</t>
  </si>
  <si>
    <t>SA to confirm elemental costs</t>
  </si>
  <si>
    <t>SA to confirm admin costs (design teams etc …) - increase from previous, reason to be confirmed in assumptions tab</t>
  </si>
  <si>
    <t>No action required - the text is carried forward automatically from the Cost Estimate tab</t>
  </si>
  <si>
    <t>New Footpath &amp; Public Lighting</t>
  </si>
  <si>
    <t>Included</t>
  </si>
  <si>
    <t>m2</t>
  </si>
  <si>
    <t>Sally Gate</t>
  </si>
  <si>
    <t>M Bunny</t>
  </si>
  <si>
    <t>Costs are based on tender return priceand following the MEAT analysis the successful contractor is ******** Ltd. Six tender returns were obtained following a call off from a framework currently in place.</t>
  </si>
  <si>
    <t>Programme confirmed with tender returns - the successful contractor has a programme of 14 weeks</t>
  </si>
  <si>
    <t>Scheme has been designed in Q3 of 2022, the lead design team is ********* Ltd. All costs are agreed / fixed and up to date</t>
  </si>
  <si>
    <t>Traffic management costs are included in the tender award price (included in the tender documents - prelims)</t>
  </si>
  <si>
    <t>Land take costs have been fully agreed and agreements are signed off (legals finalised)</t>
  </si>
  <si>
    <t>SA to allow for risks as per form 013_B23</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</si>
  <si>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</si>
  <si>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</si>
  <si>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</si>
  <si>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 to sign off (2 parties within their organisation)</t>
  </si>
  <si>
    <t>Michael Bunny</t>
  </si>
  <si>
    <t>SA to confirm estimate (if agreed value - state in assumptions tab)</t>
  </si>
  <si>
    <t>SA to give as much information as possible</t>
  </si>
  <si>
    <t>SA to give information on the programme</t>
  </si>
  <si>
    <t>SA to give as much details as possible on land take / agreements etc … to determine cost accuracy</t>
  </si>
  <si>
    <t>SA to confirm costs on consultants etc …..</t>
  </si>
  <si>
    <t>SA to input figures</t>
  </si>
  <si>
    <t>SA to confirm (programme)</t>
  </si>
  <si>
    <t>If costs are greater than 10% (increase from Preliminary Cost Estimate) - a detailed explanation is required by the SA</t>
  </si>
  <si>
    <t>Add VAT @ 13.5%</t>
  </si>
  <si>
    <t>Add VAT @ 23%</t>
  </si>
  <si>
    <t>Add VAT on Land (If Applicable)</t>
  </si>
  <si>
    <t>Total Costs (Including VAT)</t>
  </si>
  <si>
    <t>Note, if their was incurred costs - list into incurred costs</t>
  </si>
  <si>
    <t>Construction costs are based on tender return following a MEAT analysis: Design team &amp; land take costs all agreed</t>
  </si>
  <si>
    <t>Q2 2023</t>
  </si>
  <si>
    <t>SA to include if applicable pending Revenue rules</t>
  </si>
  <si>
    <t xml:space="preserve">Total Grant Application Cost Estimate (Including VAT) </t>
  </si>
  <si>
    <t>*** Figures are illustrative ***</t>
  </si>
  <si>
    <t>SA to inlcude for TM if applicable to the project scope</t>
  </si>
  <si>
    <t>SA to confirm (figures are from the Preliminary Cost Estimate, form 017_B23)</t>
  </si>
  <si>
    <t>Land Value (Agreed value if applicable)</t>
  </si>
  <si>
    <t>Construction Cost</t>
  </si>
  <si>
    <t>Adjustments (inflation / risk / contingency)</t>
  </si>
  <si>
    <t>SA note, always allow a contingency - see form 001_B123 (10%): : Tot value is Sub-total A (cell MN56 + OP66 + OP82 + OP83) - Does not include costs incurred to date</t>
  </si>
  <si>
    <t>Per Cent Art Scheme</t>
  </si>
  <si>
    <t>SA to review web link for proposed maximum limits. Amend cell O85 as required.</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</si>
  <si>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</si>
  <si>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</si>
  <si>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note, allow for inflation band (Inflation does not include costs incurred to date). </t>
    </r>
    <r>
      <rPr>
        <b/>
        <sz val="10"/>
        <color rgb="FFFF0000"/>
        <rFont val="Lucida Sans"/>
        <family val="2"/>
      </rPr>
      <t>Refer to the NTA bulletin for guidance on inflation allowances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</si>
</sst>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1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49">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166" fontId="4" fillId="3" borderId="14"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0" fontId="16" fillId="2" borderId="0" xfId="0" applyFont="1" applyFill="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11" fillId="2" borderId="0" xfId="0" applyFont="1" applyFill="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9" fontId="11"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7" fillId="0" borderId="0" xfId="0" applyFont="1"/>
    <xf numFmtId="0" fontId="30" fillId="2" borderId="0" xfId="0" applyFont="1" applyFill="1" applyAlignment="1">
      <alignment vertical="center" wrapText="1"/>
    </xf>
    <xf numFmtId="0" fontId="32" fillId="2" borderId="0" xfId="0" applyFont="1" applyFill="1" applyAlignment="1">
      <alignment vertical="center" wrapText="1"/>
    </xf>
    <xf numFmtId="0" fontId="32" fillId="0" borderId="0" xfId="0" applyFont="1"/>
    <xf numFmtId="0" fontId="36" fillId="2" borderId="0" xfId="0" applyFont="1" applyFill="1" applyAlignment="1">
      <alignment vertical="center" wrapText="1"/>
    </xf>
    <xf numFmtId="0" fontId="16" fillId="0" borderId="0" xfId="0" applyFont="1" applyAlignment="1">
      <alignment horizontal="center"/>
    </xf>
    <xf numFmtId="0" fontId="16" fillId="0" borderId="0" xfId="0" applyFont="1"/>
    <xf numFmtId="0" fontId="16" fillId="0" borderId="0" xfId="0" applyFont="1" applyAlignment="1">
      <alignment vertical="center" wrapText="1"/>
    </xf>
    <xf numFmtId="0" fontId="11" fillId="0" borderId="0" xfId="0" applyFont="1"/>
    <xf numFmtId="0" fontId="5" fillId="0" borderId="0" xfId="0" applyFont="1" applyAlignment="1">
      <alignment horizontal="center"/>
    </xf>
    <xf numFmtId="0" fontId="11" fillId="0" borderId="0" xfId="0" applyFont="1" applyAlignment="1">
      <alignment horizontal="center"/>
    </xf>
    <xf numFmtId="0" fontId="22" fillId="0" borderId="0" xfId="0" applyFont="1" applyAlignment="1">
      <alignment horizontal="center"/>
    </xf>
    <xf numFmtId="0" fontId="14"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23" fillId="0" borderId="0" xfId="0" applyFont="1" applyAlignment="1">
      <alignment vertical="center" wrapText="1"/>
    </xf>
    <xf numFmtId="0" fontId="31" fillId="2" borderId="0" xfId="0" applyFont="1" applyFill="1" applyAlignment="1">
      <alignment vertical="center" wrapText="1"/>
    </xf>
    <xf numFmtId="0" fontId="3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43" fontId="36" fillId="0" borderId="0" xfId="4" applyFont="1" applyFill="1" applyAlignment="1">
      <alignment horizontal="left"/>
    </xf>
    <xf numFmtId="43" fontId="30" fillId="0" borderId="0" xfId="4" applyFont="1" applyFill="1"/>
    <xf numFmtId="0" fontId="30" fillId="2" borderId="0" xfId="0" applyFont="1" applyFill="1" applyAlignment="1">
      <alignment horizontal="center"/>
    </xf>
    <xf numFmtId="0" fontId="30" fillId="2" borderId="0" xfId="0" applyFont="1" applyFill="1"/>
    <xf numFmtId="0" fontId="30" fillId="2" borderId="0" xfId="0" applyFont="1" applyFill="1" applyAlignment="1">
      <alignment horizontal="left"/>
    </xf>
    <xf numFmtId="0" fontId="36" fillId="0" borderId="0" xfId="0" applyFont="1" applyAlignment="1">
      <alignment horizontal="left" wrapText="1"/>
    </xf>
    <xf numFmtId="0" fontId="36" fillId="0" borderId="0" xfId="0" applyFont="1" applyAlignment="1">
      <alignment horizontal="left"/>
    </xf>
    <xf numFmtId="0" fontId="36" fillId="0" borderId="0" xfId="0" applyFont="1" applyAlignment="1">
      <alignment wrapText="1"/>
    </xf>
    <xf numFmtId="0" fontId="30" fillId="0" borderId="0" xfId="0" applyFont="1" applyAlignment="1">
      <alignment horizontal="left"/>
    </xf>
    <xf numFmtId="0" fontId="30" fillId="0" borderId="0" xfId="0" applyFont="1" applyAlignment="1">
      <alignment horizontal="center"/>
    </xf>
    <xf numFmtId="0" fontId="30" fillId="0" borderId="0" xfId="0" applyFont="1"/>
    <xf numFmtId="0" fontId="36" fillId="2" borderId="0" xfId="0" applyFont="1" applyFill="1" applyAlignment="1">
      <alignment horizontal="center"/>
    </xf>
    <xf numFmtId="0" fontId="3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4"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37" fillId="0" borderId="14" xfId="0" applyNumberFormat="1" applyFont="1" applyBorder="1" applyAlignment="1">
      <alignment horizontal="center" vertical="center"/>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9" fontId="4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39" fillId="0" borderId="0" xfId="0" applyFont="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6" xfId="0" applyNumberFormat="1" applyFont="1" applyFill="1" applyBorder="1" applyAlignment="1">
      <alignment horizontal="center" vertical="center" wrapText="1"/>
    </xf>
    <xf numFmtId="166" fontId="5" fillId="2" borderId="101"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0" fontId="39" fillId="2" borderId="0" xfId="0" applyFont="1" applyFill="1" applyAlignment="1">
      <alignment vertical="center" wrapText="1"/>
    </xf>
    <xf numFmtId="0" fontId="40" fillId="2" borderId="0" xfId="0" applyFont="1" applyFill="1" applyAlignment="1">
      <alignment vertical="center" wrapText="1"/>
    </xf>
    <xf numFmtId="166" fontId="39" fillId="2" borderId="0" xfId="0" applyNumberFormat="1" applyFont="1" applyFill="1" applyAlignment="1">
      <alignment vertical="center" wrapText="1"/>
    </xf>
    <xf numFmtId="165" fontId="39" fillId="0" borderId="0" xfId="0" applyNumberFormat="1" applyFont="1" applyAlignment="1">
      <alignment horizontal="center"/>
    </xf>
    <xf numFmtId="166" fontId="39" fillId="0" borderId="0" xfId="0" applyNumberFormat="1" applyFont="1" applyAlignment="1">
      <alignment horizontal="center"/>
    </xf>
    <xf numFmtId="0" fontId="30" fillId="2" borderId="0" xfId="0" applyFont="1" applyFill="1" applyAlignment="1">
      <alignment vertical="center" wrapText="1"/>
    </xf>
    <xf numFmtId="0" fontId="35" fillId="0" borderId="0" xfId="0" applyFont="1" applyAlignment="1">
      <alignment vertical="center" wrapText="1"/>
    </xf>
    <xf numFmtId="0" fontId="32" fillId="2" borderId="0" xfId="0" applyFont="1" applyFill="1" applyAlignment="1">
      <alignment vertical="center" wrapText="1"/>
    </xf>
    <xf numFmtId="0" fontId="33" fillId="0" borderId="0" xfId="0" applyFont="1" applyAlignment="1">
      <alignment vertical="center" wrapText="1"/>
    </xf>
    <xf numFmtId="0" fontId="0" fillId="0" borderId="0" xfId="0" applyAlignment="1">
      <alignment vertical="center" wrapText="1"/>
    </xf>
    <xf numFmtId="0" fontId="40" fillId="2" borderId="0" xfId="0" applyFont="1" applyFill="1" applyAlignment="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25" fillId="5" borderId="109" xfId="0" applyFont="1" applyFill="1" applyBorder="1" applyAlignment="1">
      <alignment vertical="center" wrapText="1"/>
    </xf>
    <xf numFmtId="0" fontId="26" fillId="5" borderId="110" xfId="0" applyFont="1" applyFill="1" applyBorder="1" applyAlignment="1">
      <alignment vertical="center" wrapText="1"/>
    </xf>
    <xf numFmtId="0" fontId="26" fillId="5" borderId="111" xfId="0" applyFont="1" applyFill="1" applyBorder="1" applyAlignment="1">
      <alignment vertical="center" wrapText="1"/>
    </xf>
    <xf numFmtId="0" fontId="28" fillId="3" borderId="109" xfId="0" applyFont="1" applyFill="1" applyBorder="1" applyAlignment="1">
      <alignment wrapText="1"/>
    </xf>
    <xf numFmtId="0" fontId="29" fillId="3" borderId="110" xfId="0" applyFont="1" applyFill="1" applyBorder="1" applyAlignment="1">
      <alignment wrapText="1"/>
    </xf>
    <xf numFmtId="0" fontId="29" fillId="3" borderId="111" xfId="0" applyFont="1" applyFill="1" applyBorder="1" applyAlignment="1">
      <alignment wrapText="1"/>
    </xf>
    <xf numFmtId="0" fontId="30" fillId="0" borderId="0" xfId="0" applyFont="1" applyAlignment="1">
      <alignment wrapText="1"/>
    </xf>
    <xf numFmtId="0" fontId="31" fillId="0" borderId="0" xfId="0" applyFont="1" applyAlignment="1">
      <alignment wrapText="1"/>
    </xf>
    <xf numFmtId="0" fontId="10" fillId="2" borderId="0" xfId="0" applyFont="1" applyFill="1" applyAlignment="1">
      <alignment horizontal="center" vertical="center" wrapText="1"/>
    </xf>
    <xf numFmtId="0" fontId="30" fillId="2" borderId="1" xfId="0" applyFont="1" applyFill="1" applyBorder="1" applyAlignment="1">
      <alignment vertical="center" wrapText="1"/>
    </xf>
    <xf numFmtId="0" fontId="31" fillId="0" borderId="0" xfId="0" applyFont="1" applyAlignment="1">
      <alignment vertical="center" wrapText="1"/>
    </xf>
    <xf numFmtId="0" fontId="34" fillId="0" borderId="0" xfId="0" applyFont="1" applyAlignment="1">
      <alignment vertical="center" wrapText="1"/>
    </xf>
    <xf numFmtId="0" fontId="32" fillId="0" borderId="0" xfId="0" applyFont="1" applyAlignment="1">
      <alignment wrapText="1"/>
    </xf>
    <xf numFmtId="0" fontId="33" fillId="0" borderId="0" xfId="0" applyFont="1" applyAlignment="1">
      <alignment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6" fontId="5" fillId="2" borderId="101" xfId="0" applyNumberFormat="1" applyFont="1" applyFill="1" applyBorder="1" applyAlignment="1">
      <alignment horizontal="center"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2" fontId="5" fillId="2" borderId="15" xfId="4" applyNumberFormat="1" applyFont="1" applyFill="1" applyBorder="1" applyAlignment="1" applyProtection="1">
      <alignment horizontal="center" vertical="center" wrapText="1"/>
    </xf>
    <xf numFmtId="2" fontId="5" fillId="2" borderId="101" xfId="4" applyNumberFormat="1" applyFont="1" applyFill="1" applyBorder="1" applyAlignment="1" applyProtection="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12" xfId="0" applyFont="1" applyFill="1" applyBorder="1" applyAlignment="1" applyProtection="1">
      <alignment horizontal="left" vertical="top" wrapText="1"/>
      <protection locked="0"/>
    </xf>
    <xf numFmtId="0" fontId="4" fillId="3" borderId="1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12" xfId="0" applyFont="1" applyFill="1" applyBorder="1" applyAlignment="1" applyProtection="1">
      <alignment horizontal="left" vertical="top" wrapText="1"/>
      <protection locked="0"/>
    </xf>
    <xf numFmtId="0" fontId="8" fillId="3" borderId="113"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1250000</c:v>
                </c:pt>
                <c:pt idx="3">
                  <c:v>1340196.8999999999</c:v>
                </c:pt>
                <c:pt idx="4">
                  <c:v>1340196.8999999999</c:v>
                </c:pt>
                <c:pt idx="5">
                  <c:v>1340196.8999999999</c:v>
                </c:pt>
                <c:pt idx="6">
                  <c:v>1340196.8999999999</c:v>
                </c:pt>
                <c:pt idx="7">
                  <c:v>1340196.8999999999</c:v>
                </c:pt>
                <c:pt idx="8">
                  <c:v>1340196.8999999999</c:v>
                </c:pt>
                <c:pt idx="9">
                  <c:v>1340196.8999999999</c:v>
                </c:pt>
                <c:pt idx="10">
                  <c:v>1340196.8999999999</c:v>
                </c:pt>
                <c:pt idx="11">
                  <c:v>1340196.8999999999</c:v>
                </c:pt>
                <c:pt idx="12">
                  <c:v>1340196.8999999999</c:v>
                </c:pt>
                <c:pt idx="13">
                  <c:v>1340196.8999999999</c:v>
                </c:pt>
                <c:pt idx="14">
                  <c:v>1340196.8999999999</c:v>
                </c:pt>
                <c:pt idx="15">
                  <c:v>1340196.8999999999</c:v>
                </c:pt>
                <c:pt idx="16">
                  <c:v>1340196.8999999999</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1200000</c:v>
                </c:pt>
                <c:pt idx="3">
                  <c:v>1279932.29</c:v>
                </c:pt>
                <c:pt idx="4">
                  <c:v>1279932.29</c:v>
                </c:pt>
                <c:pt idx="5">
                  <c:v>1279932.29</c:v>
                </c:pt>
                <c:pt idx="6">
                  <c:v>1279932.29</c:v>
                </c:pt>
                <c:pt idx="7">
                  <c:v>1279932.29</c:v>
                </c:pt>
                <c:pt idx="8">
                  <c:v>1279932.29</c:v>
                </c:pt>
                <c:pt idx="9">
                  <c:v>1279932.29</c:v>
                </c:pt>
                <c:pt idx="10">
                  <c:v>1279932.29</c:v>
                </c:pt>
                <c:pt idx="11">
                  <c:v>1279932.29</c:v>
                </c:pt>
                <c:pt idx="12">
                  <c:v>1279932.29</c:v>
                </c:pt>
                <c:pt idx="13">
                  <c:v>1279932.29</c:v>
                </c:pt>
                <c:pt idx="14">
                  <c:v>1279932.29</c:v>
                </c:pt>
                <c:pt idx="15">
                  <c:v>1279932.29</c:v>
                </c:pt>
                <c:pt idx="16">
                  <c:v>1279932.29</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2">
                        <c:v>1250000</c:v>
                      </c:pt>
                      <c:pt idx="3">
                        <c:v>90196.9</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2">
                        <c:v>1200000</c:v>
                      </c:pt>
                      <c:pt idx="3">
                        <c:v>79932.289999999994</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6</xdr:row>
      <xdr:rowOff>1866</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94512</xdr:rowOff>
    </xdr:to>
    <xdr:pic>
      <xdr:nvPicPr>
        <xdr:cNvPr id="2" name="Picture 1">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81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86083</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F115"/>
  <sheetViews>
    <sheetView showZeros="0" zoomScale="90" zoomScaleNormal="90" zoomScaleSheetLayoutView="100" workbookViewId="0">
      <selection activeCell="M94" sqref="M94:N95"/>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2.85546875" style="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27" hidden="1" customWidth="1"/>
    <col min="20" max="20" width="14.140625" style="116" bestFit="1" customWidth="1"/>
    <col min="21" max="21" width="9.140625" style="116"/>
    <col min="22" max="16384" width="9.140625" style="1"/>
  </cols>
  <sheetData>
    <row r="2" spans="2:32" ht="15.75" customHeight="1" x14ac:dyDescent="0.25">
      <c r="B2" s="406" t="s">
        <v>142</v>
      </c>
      <c r="C2" s="406"/>
      <c r="D2" s="406"/>
      <c r="E2" s="406"/>
      <c r="F2" s="406"/>
      <c r="G2" s="406"/>
      <c r="H2" s="406"/>
      <c r="I2" s="406"/>
      <c r="J2" s="406"/>
      <c r="K2" s="406"/>
      <c r="L2" s="406"/>
      <c r="M2" s="406"/>
      <c r="N2" s="406"/>
      <c r="O2" s="406"/>
      <c r="P2" s="406"/>
    </row>
    <row r="3" spans="2:32" ht="15" customHeight="1" x14ac:dyDescent="0.25">
      <c r="B3" s="406"/>
      <c r="C3" s="406"/>
      <c r="D3" s="406"/>
      <c r="E3" s="406"/>
      <c r="F3" s="406"/>
      <c r="G3" s="406"/>
      <c r="H3" s="406"/>
      <c r="I3" s="406"/>
      <c r="J3" s="406"/>
      <c r="K3" s="406"/>
      <c r="L3" s="406"/>
      <c r="M3" s="406"/>
      <c r="N3" s="406"/>
      <c r="O3" s="406"/>
      <c r="P3" s="406"/>
    </row>
    <row r="4" spans="2:32" ht="15" customHeight="1" thickBot="1" x14ac:dyDescent="0.3">
      <c r="B4" s="406"/>
      <c r="C4" s="406"/>
      <c r="D4" s="406"/>
      <c r="E4" s="406"/>
      <c r="F4" s="406"/>
      <c r="G4" s="406"/>
      <c r="H4" s="406"/>
      <c r="I4" s="406"/>
      <c r="J4" s="406"/>
      <c r="K4" s="406"/>
      <c r="L4" s="406"/>
      <c r="M4" s="406"/>
      <c r="N4" s="406"/>
      <c r="O4" s="406"/>
      <c r="P4" s="406"/>
    </row>
    <row r="5" spans="2:32" ht="27" customHeight="1" thickBot="1" x14ac:dyDescent="0.3">
      <c r="B5" s="406"/>
      <c r="C5" s="406"/>
      <c r="D5" s="406"/>
      <c r="E5" s="406"/>
      <c r="F5" s="406"/>
      <c r="G5" s="406"/>
      <c r="H5" s="406"/>
      <c r="I5" s="406"/>
      <c r="J5" s="406"/>
      <c r="K5" s="406"/>
      <c r="L5" s="406"/>
      <c r="M5" s="406"/>
      <c r="N5" s="406"/>
      <c r="O5" s="406"/>
      <c r="P5" s="406"/>
      <c r="T5" s="398" t="s">
        <v>240</v>
      </c>
      <c r="U5" s="399"/>
      <c r="V5" s="399"/>
      <c r="W5" s="399"/>
      <c r="X5" s="399"/>
      <c r="Y5" s="399"/>
      <c r="Z5" s="399"/>
      <c r="AA5" s="399"/>
      <c r="AB5" s="399"/>
      <c r="AC5" s="399"/>
      <c r="AD5" s="399"/>
      <c r="AE5" s="399"/>
      <c r="AF5" s="400"/>
    </row>
    <row r="6" spans="2:32" ht="6" customHeight="1" thickBot="1" x14ac:dyDescent="0.3">
      <c r="B6" s="406"/>
      <c r="C6" s="406"/>
      <c r="D6" s="406"/>
      <c r="E6" s="406"/>
      <c r="F6" s="406"/>
      <c r="G6" s="406"/>
      <c r="H6" s="406"/>
      <c r="I6" s="406"/>
      <c r="J6" s="406"/>
      <c r="K6" s="406"/>
      <c r="L6" s="406"/>
      <c r="M6" s="406"/>
      <c r="N6" s="406"/>
      <c r="O6" s="406"/>
      <c r="P6" s="406"/>
    </row>
    <row r="7" spans="2:32" ht="37.5" customHeight="1" thickBot="1" x14ac:dyDescent="0.3">
      <c r="B7" s="325" t="s">
        <v>148</v>
      </c>
      <c r="C7" s="325"/>
      <c r="D7" s="325"/>
      <c r="E7" s="325"/>
      <c r="F7" s="325"/>
      <c r="G7" s="325"/>
      <c r="H7" s="325"/>
      <c r="I7" s="325"/>
      <c r="J7" s="325"/>
      <c r="K7" s="325"/>
      <c r="L7" s="325"/>
      <c r="M7" s="325"/>
      <c r="N7" s="325"/>
      <c r="O7" s="325"/>
      <c r="P7" s="325"/>
      <c r="T7" s="188" t="s">
        <v>177</v>
      </c>
      <c r="W7" s="401" t="s">
        <v>178</v>
      </c>
      <c r="X7" s="402"/>
      <c r="Y7" s="402"/>
      <c r="Z7" s="402"/>
      <c r="AA7" s="402"/>
      <c r="AB7" s="403"/>
      <c r="AC7" s="407" t="s">
        <v>231</v>
      </c>
      <c r="AD7" s="243"/>
      <c r="AE7" s="243"/>
      <c r="AF7" s="243"/>
    </row>
    <row r="8" spans="2:32" ht="15" customHeight="1" x14ac:dyDescent="0.2">
      <c r="B8" s="347" t="s">
        <v>7</v>
      </c>
      <c r="C8" s="348"/>
      <c r="D8" s="348"/>
      <c r="E8" s="349" t="s">
        <v>183</v>
      </c>
      <c r="F8" s="350"/>
      <c r="G8" s="350"/>
      <c r="H8" s="350"/>
      <c r="I8" s="350"/>
      <c r="J8" s="350"/>
      <c r="K8" s="350"/>
      <c r="L8" s="350"/>
      <c r="M8" s="350"/>
      <c r="N8" s="350"/>
      <c r="O8" s="350"/>
      <c r="P8" s="351"/>
      <c r="T8" s="404" t="s">
        <v>179</v>
      </c>
      <c r="U8" s="405"/>
      <c r="V8" s="405"/>
      <c r="W8" s="405"/>
      <c r="X8" s="405"/>
      <c r="Y8" s="405"/>
      <c r="Z8" s="405"/>
      <c r="AA8" s="405"/>
      <c r="AB8" s="405"/>
      <c r="AC8" s="405"/>
      <c r="AD8" s="405"/>
      <c r="AE8" s="405"/>
      <c r="AF8" s="189"/>
    </row>
    <row r="9" spans="2:32" ht="6.75" customHeight="1" x14ac:dyDescent="0.25">
      <c r="B9" s="4"/>
      <c r="P9" s="5"/>
      <c r="T9" s="190"/>
      <c r="U9" s="190"/>
      <c r="V9" s="190"/>
      <c r="W9" s="190"/>
      <c r="X9" s="190"/>
      <c r="Y9" s="190"/>
      <c r="Z9" s="190"/>
      <c r="AA9" s="190"/>
      <c r="AB9" s="190"/>
      <c r="AC9" s="190"/>
      <c r="AD9" s="190"/>
      <c r="AE9" s="190"/>
      <c r="AF9" s="190"/>
    </row>
    <row r="10" spans="2:32" ht="26.25" customHeight="1" x14ac:dyDescent="0.2">
      <c r="B10" s="352" t="s">
        <v>106</v>
      </c>
      <c r="C10" s="292"/>
      <c r="D10" s="292"/>
      <c r="E10" s="353" t="s">
        <v>184</v>
      </c>
      <c r="F10" s="355"/>
      <c r="G10" s="355"/>
      <c r="H10" s="355"/>
      <c r="I10" s="355"/>
      <c r="J10" s="355"/>
      <c r="K10" s="356"/>
      <c r="L10" s="275" t="s">
        <v>73</v>
      </c>
      <c r="M10" s="292"/>
      <c r="N10" s="292"/>
      <c r="O10" s="353" t="s">
        <v>187</v>
      </c>
      <c r="P10" s="354"/>
      <c r="T10" s="191" t="s">
        <v>180</v>
      </c>
      <c r="U10" s="190"/>
      <c r="V10" s="190"/>
      <c r="W10" s="190"/>
      <c r="X10" s="190"/>
      <c r="Y10" s="190"/>
      <c r="Z10" s="190"/>
      <c r="AA10" s="190"/>
      <c r="AB10" s="190"/>
      <c r="AC10" s="190"/>
      <c r="AD10" s="190"/>
      <c r="AE10" s="190"/>
      <c r="AF10" s="190"/>
    </row>
    <row r="11" spans="2:32" ht="6.75" customHeight="1" x14ac:dyDescent="0.25">
      <c r="B11" s="4"/>
      <c r="O11" s="117"/>
      <c r="P11" s="118"/>
      <c r="T11" s="190"/>
      <c r="U11" s="190"/>
      <c r="V11" s="190"/>
      <c r="W11" s="190"/>
      <c r="X11" s="190"/>
      <c r="Y11" s="190"/>
      <c r="Z11" s="190"/>
      <c r="AA11" s="190"/>
      <c r="AB11" s="190"/>
      <c r="AC11" s="190"/>
      <c r="AD11" s="190"/>
      <c r="AE11" s="190"/>
      <c r="AF11" s="190"/>
    </row>
    <row r="12" spans="2:32" ht="15" customHeight="1" x14ac:dyDescent="0.25">
      <c r="B12" s="352" t="s">
        <v>136</v>
      </c>
      <c r="C12" s="292"/>
      <c r="D12" s="292"/>
      <c r="E12" s="353" t="s">
        <v>185</v>
      </c>
      <c r="F12" s="355"/>
      <c r="G12" s="355"/>
      <c r="H12" s="355"/>
      <c r="I12" s="355"/>
      <c r="J12" s="355"/>
      <c r="K12" s="356"/>
      <c r="L12" s="292" t="s">
        <v>75</v>
      </c>
      <c r="M12" s="292"/>
      <c r="N12" s="292"/>
      <c r="O12" s="326">
        <v>45018</v>
      </c>
      <c r="P12" s="327"/>
      <c r="T12" s="244" t="s">
        <v>181</v>
      </c>
      <c r="U12" s="245"/>
      <c r="V12" s="245"/>
      <c r="W12" s="245"/>
      <c r="X12" s="245"/>
      <c r="Y12" s="245"/>
      <c r="Z12" s="245"/>
      <c r="AA12" s="245"/>
      <c r="AB12" s="245"/>
      <c r="AC12" s="245"/>
      <c r="AD12" s="245"/>
      <c r="AE12" s="245"/>
      <c r="AF12" s="245"/>
    </row>
    <row r="13" spans="2:32" ht="6.75" customHeight="1" x14ac:dyDescent="0.25">
      <c r="B13" s="4"/>
      <c r="O13" s="117"/>
      <c r="P13" s="118"/>
      <c r="T13" s="190"/>
      <c r="U13" s="190"/>
      <c r="V13" s="190"/>
      <c r="W13" s="190"/>
      <c r="X13" s="190"/>
      <c r="Y13" s="190"/>
      <c r="Z13" s="190"/>
      <c r="AA13" s="190"/>
      <c r="AB13" s="190"/>
      <c r="AC13" s="190"/>
      <c r="AD13" s="190"/>
      <c r="AE13" s="190"/>
      <c r="AF13" s="190"/>
    </row>
    <row r="14" spans="2:32" ht="25.5" customHeight="1" x14ac:dyDescent="0.25">
      <c r="B14" s="352" t="s">
        <v>0</v>
      </c>
      <c r="C14" s="292"/>
      <c r="D14" s="292"/>
      <c r="E14" s="353" t="s">
        <v>186</v>
      </c>
      <c r="F14" s="355"/>
      <c r="G14" s="355"/>
      <c r="H14" s="355"/>
      <c r="I14" s="355"/>
      <c r="J14" s="355"/>
      <c r="K14" s="356"/>
      <c r="L14" s="288" t="s">
        <v>76</v>
      </c>
      <c r="M14" s="288"/>
      <c r="N14" s="288"/>
      <c r="O14" s="326" t="s">
        <v>228</v>
      </c>
      <c r="P14" s="327"/>
      <c r="T14" s="244" t="s">
        <v>182</v>
      </c>
      <c r="U14" s="245"/>
      <c r="V14" s="245"/>
      <c r="W14" s="245"/>
      <c r="X14" s="245"/>
      <c r="Y14" s="245"/>
      <c r="Z14" s="245"/>
      <c r="AA14" s="245"/>
      <c r="AB14" s="245"/>
      <c r="AC14" s="245"/>
      <c r="AD14" s="245"/>
      <c r="AE14" s="245"/>
      <c r="AF14" s="245"/>
    </row>
    <row r="15" spans="2:32" ht="6.75" customHeight="1" thickBot="1" x14ac:dyDescent="0.3">
      <c r="B15" s="6"/>
      <c r="C15" s="7"/>
      <c r="D15" s="7"/>
      <c r="E15" s="7"/>
      <c r="F15" s="7"/>
      <c r="G15" s="7"/>
      <c r="H15" s="7"/>
      <c r="I15" s="7"/>
      <c r="J15" s="7"/>
      <c r="K15" s="7"/>
      <c r="L15" s="7"/>
      <c r="M15" s="7"/>
      <c r="N15" s="7"/>
      <c r="O15" s="7"/>
      <c r="P15" s="8"/>
    </row>
    <row r="16" spans="2:32" x14ac:dyDescent="0.25">
      <c r="B16" s="263" t="s">
        <v>16</v>
      </c>
      <c r="C16" s="264"/>
      <c r="D16" s="264"/>
      <c r="E16" s="264"/>
      <c r="F16" s="264"/>
      <c r="G16" s="264"/>
      <c r="H16" s="264"/>
      <c r="I16" s="264"/>
      <c r="J16" s="264"/>
      <c r="K16" s="264"/>
      <c r="L16" s="264"/>
      <c r="M16" s="264"/>
      <c r="N16" s="264"/>
      <c r="O16" s="264"/>
      <c r="P16" s="265"/>
    </row>
    <row r="17" spans="2:31" ht="6.75" customHeight="1" x14ac:dyDescent="0.25">
      <c r="B17" s="281"/>
      <c r="C17" s="282"/>
      <c r="D17" s="282"/>
      <c r="E17" s="282"/>
      <c r="F17" s="282"/>
      <c r="G17" s="282"/>
      <c r="H17" s="282"/>
      <c r="I17" s="282"/>
      <c r="J17" s="282"/>
      <c r="K17" s="282"/>
      <c r="L17" s="282"/>
      <c r="M17" s="282"/>
      <c r="N17" s="282"/>
      <c r="O17" s="282"/>
      <c r="P17" s="283"/>
      <c r="T17" s="244" t="s">
        <v>190</v>
      </c>
      <c r="U17" s="409"/>
      <c r="V17" s="409"/>
      <c r="W17" s="409"/>
      <c r="X17" s="409"/>
      <c r="Y17" s="409"/>
      <c r="Z17" s="409"/>
      <c r="AA17" s="409"/>
      <c r="AB17" s="409"/>
      <c r="AC17" s="190"/>
      <c r="AD17" s="190"/>
      <c r="AE17" s="190"/>
    </row>
    <row r="18" spans="2:31" ht="12.75" customHeight="1" x14ac:dyDescent="0.25">
      <c r="B18" s="287" t="s">
        <v>17</v>
      </c>
      <c r="C18" s="288"/>
      <c r="D18" s="288"/>
      <c r="E18" s="276" t="s">
        <v>188</v>
      </c>
      <c r="F18" s="276"/>
      <c r="G18" s="276"/>
      <c r="H18" s="276"/>
      <c r="I18" s="276"/>
      <c r="J18" s="276"/>
      <c r="K18" s="284" t="s">
        <v>57</v>
      </c>
      <c r="L18" s="267"/>
      <c r="M18" s="268"/>
      <c r="N18" s="276">
        <v>6</v>
      </c>
      <c r="O18" s="276"/>
      <c r="P18" s="285"/>
      <c r="T18" s="409"/>
      <c r="U18" s="409"/>
      <c r="V18" s="409"/>
      <c r="W18" s="409"/>
      <c r="X18" s="409"/>
      <c r="Y18" s="409"/>
      <c r="Z18" s="409"/>
      <c r="AA18" s="409"/>
      <c r="AB18" s="409"/>
      <c r="AC18" s="190"/>
      <c r="AD18" s="190"/>
      <c r="AE18" s="190"/>
    </row>
    <row r="19" spans="2:31" s="119" customFormat="1" ht="6.75" customHeight="1" x14ac:dyDescent="0.25">
      <c r="B19" s="289"/>
      <c r="C19" s="290"/>
      <c r="D19" s="290"/>
      <c r="E19" s="290"/>
      <c r="F19" s="290"/>
      <c r="G19" s="290"/>
      <c r="H19" s="290"/>
      <c r="I19" s="290"/>
      <c r="J19" s="290"/>
      <c r="K19" s="290"/>
      <c r="L19" s="290"/>
      <c r="M19" s="290"/>
      <c r="N19" s="290"/>
      <c r="O19" s="290"/>
      <c r="P19" s="291"/>
      <c r="R19" s="231"/>
      <c r="S19" s="227"/>
      <c r="T19" s="190"/>
      <c r="U19" s="190"/>
      <c r="V19" s="190"/>
      <c r="W19" s="190"/>
      <c r="X19" s="190"/>
      <c r="Y19" s="190"/>
      <c r="Z19" s="190"/>
      <c r="AA19" s="190"/>
      <c r="AB19" s="190"/>
      <c r="AC19" s="190"/>
      <c r="AD19" s="190"/>
      <c r="AE19" s="190"/>
    </row>
    <row r="20" spans="2:31" x14ac:dyDescent="0.2">
      <c r="B20" s="266" t="s">
        <v>18</v>
      </c>
      <c r="C20" s="267"/>
      <c r="D20" s="268"/>
      <c r="E20" s="277" t="s">
        <v>189</v>
      </c>
      <c r="F20" s="278"/>
      <c r="G20" s="278"/>
      <c r="H20" s="278"/>
      <c r="I20" s="278"/>
      <c r="J20" s="279"/>
      <c r="K20" s="284" t="s">
        <v>58</v>
      </c>
      <c r="L20" s="267"/>
      <c r="M20" s="268"/>
      <c r="N20" s="277" t="s">
        <v>98</v>
      </c>
      <c r="O20" s="278"/>
      <c r="P20" s="286"/>
      <c r="S20" s="227" t="s">
        <v>97</v>
      </c>
      <c r="T20" s="410" t="s">
        <v>191</v>
      </c>
      <c r="U20" s="411"/>
      <c r="V20" s="411"/>
      <c r="W20" s="411"/>
      <c r="X20" s="411"/>
      <c r="Y20" s="411"/>
      <c r="Z20" s="411"/>
      <c r="AA20" s="411"/>
      <c r="AB20" s="411"/>
      <c r="AC20" s="411"/>
      <c r="AD20" s="411"/>
      <c r="AE20" s="411"/>
    </row>
    <row r="21" spans="2:31" s="119" customFormat="1" ht="6.75" customHeight="1" x14ac:dyDescent="0.25">
      <c r="B21" s="281"/>
      <c r="C21" s="282"/>
      <c r="D21" s="282"/>
      <c r="E21" s="282"/>
      <c r="F21" s="282"/>
      <c r="G21" s="282"/>
      <c r="H21" s="282"/>
      <c r="I21" s="282"/>
      <c r="J21" s="282"/>
      <c r="K21" s="282"/>
      <c r="L21" s="282"/>
      <c r="M21" s="282"/>
      <c r="N21" s="282"/>
      <c r="O21" s="282"/>
      <c r="P21" s="283"/>
      <c r="R21" s="231"/>
      <c r="S21" s="227" t="s">
        <v>98</v>
      </c>
      <c r="T21" s="190"/>
      <c r="U21" s="190"/>
      <c r="V21" s="190"/>
      <c r="W21" s="190"/>
      <c r="X21" s="190"/>
      <c r="Y21" s="190"/>
      <c r="Z21" s="190"/>
      <c r="AA21" s="190"/>
      <c r="AB21" s="190"/>
      <c r="AC21" s="190"/>
      <c r="AD21" s="190"/>
      <c r="AE21" s="190"/>
    </row>
    <row r="22" spans="2:31" ht="15" x14ac:dyDescent="0.25">
      <c r="B22" s="287" t="s">
        <v>20</v>
      </c>
      <c r="C22" s="288"/>
      <c r="D22" s="288"/>
      <c r="E22" s="276">
        <v>2000</v>
      </c>
      <c r="F22" s="276"/>
      <c r="G22" s="276"/>
      <c r="H22" s="276"/>
      <c r="I22" s="276"/>
      <c r="J22" s="276"/>
      <c r="K22" s="284" t="s">
        <v>59</v>
      </c>
      <c r="L22" s="267"/>
      <c r="M22" s="268"/>
      <c r="N22" s="277" t="s">
        <v>97</v>
      </c>
      <c r="O22" s="278"/>
      <c r="P22" s="286"/>
      <c r="T22" s="244" t="s">
        <v>192</v>
      </c>
      <c r="U22" s="246"/>
      <c r="V22" s="246"/>
      <c r="W22" s="246"/>
      <c r="X22" s="246"/>
      <c r="Y22" s="246"/>
      <c r="Z22" s="246"/>
      <c r="AA22" s="246"/>
      <c r="AB22" s="246"/>
      <c r="AC22" s="190"/>
      <c r="AD22" s="190"/>
      <c r="AE22" s="190"/>
    </row>
    <row r="23" spans="2:31" s="119" customFormat="1" ht="6.75" customHeight="1" x14ac:dyDescent="0.25">
      <c r="B23" s="281"/>
      <c r="C23" s="282"/>
      <c r="D23" s="282"/>
      <c r="E23" s="282"/>
      <c r="F23" s="282"/>
      <c r="G23" s="282"/>
      <c r="H23" s="282"/>
      <c r="I23" s="282"/>
      <c r="J23" s="282"/>
      <c r="K23" s="282"/>
      <c r="L23" s="282"/>
      <c r="M23" s="282"/>
      <c r="N23" s="282"/>
      <c r="O23" s="282"/>
      <c r="P23" s="283"/>
      <c r="R23" s="231"/>
      <c r="S23" s="227"/>
      <c r="T23" s="190"/>
      <c r="U23" s="190"/>
      <c r="V23" s="190"/>
      <c r="W23" s="190"/>
      <c r="X23" s="190"/>
      <c r="Y23" s="190"/>
      <c r="Z23" s="190"/>
      <c r="AA23" s="190"/>
      <c r="AB23" s="190"/>
      <c r="AC23" s="190"/>
      <c r="AD23" s="190"/>
      <c r="AE23" s="190"/>
    </row>
    <row r="24" spans="2:31" ht="15" x14ac:dyDescent="0.25">
      <c r="B24" s="266" t="s">
        <v>19</v>
      </c>
      <c r="C24" s="267"/>
      <c r="D24" s="268"/>
      <c r="E24" s="276">
        <v>2</v>
      </c>
      <c r="F24" s="276"/>
      <c r="G24" s="276"/>
      <c r="H24" s="276"/>
      <c r="I24" s="276"/>
      <c r="J24" s="276"/>
      <c r="K24" s="284" t="s">
        <v>60</v>
      </c>
      <c r="L24" s="267"/>
      <c r="M24" s="268"/>
      <c r="N24" s="277" t="s">
        <v>98</v>
      </c>
      <c r="O24" s="278"/>
      <c r="P24" s="286"/>
      <c r="T24" s="244" t="s">
        <v>192</v>
      </c>
      <c r="U24" s="246"/>
      <c r="V24" s="246"/>
      <c r="W24" s="246"/>
      <c r="X24" s="246"/>
      <c r="Y24" s="246"/>
      <c r="Z24" s="246"/>
      <c r="AA24" s="246"/>
      <c r="AB24" s="246"/>
      <c r="AC24" s="190"/>
      <c r="AD24" s="190"/>
      <c r="AE24" s="190"/>
    </row>
    <row r="25" spans="2:31" s="119" customFormat="1" ht="6.75" customHeight="1" x14ac:dyDescent="0.25">
      <c r="B25" s="281"/>
      <c r="C25" s="282"/>
      <c r="D25" s="282"/>
      <c r="E25" s="282"/>
      <c r="F25" s="282"/>
      <c r="G25" s="282"/>
      <c r="H25" s="282"/>
      <c r="I25" s="282"/>
      <c r="J25" s="282"/>
      <c r="K25" s="282"/>
      <c r="L25" s="282"/>
      <c r="M25" s="282"/>
      <c r="N25" s="282"/>
      <c r="O25" s="282"/>
      <c r="P25" s="283"/>
      <c r="R25" s="231"/>
      <c r="S25" s="227"/>
      <c r="T25" s="190"/>
      <c r="U25" s="190"/>
      <c r="V25" s="190"/>
      <c r="W25" s="190"/>
      <c r="X25" s="190"/>
      <c r="Y25" s="190"/>
      <c r="Z25" s="190"/>
      <c r="AA25" s="190"/>
      <c r="AB25" s="190"/>
      <c r="AC25" s="190"/>
      <c r="AD25" s="190"/>
      <c r="AE25" s="190"/>
    </row>
    <row r="26" spans="2:31" ht="15" x14ac:dyDescent="0.25">
      <c r="B26" s="287" t="s">
        <v>61</v>
      </c>
      <c r="C26" s="288"/>
      <c r="D26" s="288"/>
      <c r="E26" s="276">
        <v>7500</v>
      </c>
      <c r="F26" s="276"/>
      <c r="G26" s="276"/>
      <c r="H26" s="276"/>
      <c r="I26" s="276"/>
      <c r="J26" s="276"/>
      <c r="K26" s="284" t="s">
        <v>62</v>
      </c>
      <c r="L26" s="267"/>
      <c r="M26" s="268"/>
      <c r="N26" s="277" t="s">
        <v>98</v>
      </c>
      <c r="O26" s="278"/>
      <c r="P26" s="286"/>
      <c r="T26" s="244" t="s">
        <v>192</v>
      </c>
      <c r="U26" s="246"/>
      <c r="V26" s="246"/>
      <c r="W26" s="246"/>
      <c r="X26" s="246"/>
      <c r="Y26" s="246"/>
      <c r="Z26" s="246"/>
      <c r="AA26" s="246"/>
      <c r="AB26" s="246"/>
      <c r="AC26" s="190"/>
      <c r="AD26" s="190"/>
      <c r="AE26" s="190"/>
    </row>
    <row r="27" spans="2:31" s="119" customFormat="1" ht="6.75" customHeight="1" x14ac:dyDescent="0.25">
      <c r="B27" s="281"/>
      <c r="C27" s="282"/>
      <c r="D27" s="282"/>
      <c r="E27" s="282"/>
      <c r="F27" s="282"/>
      <c r="G27" s="282"/>
      <c r="H27" s="282"/>
      <c r="I27" s="282"/>
      <c r="J27" s="282"/>
      <c r="K27" s="282"/>
      <c r="L27" s="282"/>
      <c r="M27" s="282"/>
      <c r="N27" s="282"/>
      <c r="O27" s="282"/>
      <c r="P27" s="283"/>
      <c r="R27" s="231"/>
      <c r="S27" s="227"/>
      <c r="T27" s="190"/>
      <c r="U27" s="190"/>
      <c r="V27" s="190"/>
      <c r="W27" s="190"/>
      <c r="X27" s="190"/>
      <c r="Y27" s="190"/>
      <c r="Z27" s="190"/>
      <c r="AA27" s="190"/>
      <c r="AB27" s="190"/>
      <c r="AC27" s="190"/>
      <c r="AD27" s="190"/>
      <c r="AE27" s="190"/>
    </row>
    <row r="28" spans="2:31" ht="30" customHeight="1" x14ac:dyDescent="0.2">
      <c r="B28" s="266" t="s">
        <v>172</v>
      </c>
      <c r="C28" s="267"/>
      <c r="D28" s="268"/>
      <c r="E28" s="280" t="s">
        <v>228</v>
      </c>
      <c r="F28" s="276"/>
      <c r="G28" s="276"/>
      <c r="H28" s="276"/>
      <c r="I28" s="276"/>
      <c r="J28" s="276"/>
      <c r="K28" s="273" t="s">
        <v>173</v>
      </c>
      <c r="L28" s="274"/>
      <c r="M28" s="275"/>
      <c r="N28" s="276">
        <v>4</v>
      </c>
      <c r="O28" s="276"/>
      <c r="P28" s="285"/>
      <c r="T28" s="404" t="s">
        <v>193</v>
      </c>
      <c r="U28" s="405"/>
      <c r="V28" s="405"/>
      <c r="W28" s="405"/>
      <c r="X28" s="405"/>
      <c r="Y28" s="405"/>
      <c r="Z28" s="405"/>
      <c r="AA28" s="405"/>
      <c r="AB28" s="405"/>
      <c r="AC28" s="405"/>
      <c r="AD28" s="405"/>
      <c r="AE28" s="405"/>
    </row>
    <row r="29" spans="2:31" s="119" customFormat="1" ht="6.75" customHeight="1" x14ac:dyDescent="0.25">
      <c r="B29" s="281"/>
      <c r="C29" s="282"/>
      <c r="D29" s="282"/>
      <c r="E29" s="282"/>
      <c r="F29" s="282"/>
      <c r="G29" s="282"/>
      <c r="H29" s="282"/>
      <c r="I29" s="282"/>
      <c r="J29" s="282"/>
      <c r="K29" s="282"/>
      <c r="L29" s="282"/>
      <c r="M29" s="282"/>
      <c r="N29" s="282"/>
      <c r="O29" s="282"/>
      <c r="P29" s="283"/>
      <c r="R29" s="231"/>
      <c r="S29" s="227"/>
      <c r="T29" s="189"/>
      <c r="U29" s="189"/>
      <c r="V29" s="189"/>
      <c r="W29" s="189"/>
      <c r="X29" s="189"/>
      <c r="Y29" s="189"/>
      <c r="Z29" s="189"/>
      <c r="AA29" s="189"/>
      <c r="AB29" s="189"/>
      <c r="AC29" s="189"/>
      <c r="AD29" s="189"/>
      <c r="AE29" s="189"/>
    </row>
    <row r="30" spans="2:31" ht="14.45" customHeight="1" x14ac:dyDescent="0.25">
      <c r="B30" s="266" t="s">
        <v>107</v>
      </c>
      <c r="C30" s="267"/>
      <c r="D30" s="268"/>
      <c r="E30" s="342" t="s">
        <v>198</v>
      </c>
      <c r="F30" s="343"/>
      <c r="G30" s="343"/>
      <c r="H30" s="343"/>
      <c r="I30" s="343"/>
      <c r="J30" s="343"/>
      <c r="K30" s="343"/>
      <c r="L30" s="343"/>
      <c r="M30" s="343"/>
      <c r="N30" s="343"/>
      <c r="O30" s="343"/>
      <c r="P30" s="344"/>
      <c r="T30" s="242" t="s">
        <v>194</v>
      </c>
      <c r="U30" s="243"/>
      <c r="V30" s="243"/>
      <c r="W30" s="243"/>
      <c r="X30" s="243"/>
      <c r="Y30" s="243"/>
      <c r="Z30" s="243"/>
      <c r="AA30" s="243"/>
      <c r="AB30" s="243"/>
      <c r="AC30" s="243"/>
      <c r="AD30" s="243"/>
      <c r="AE30" s="189"/>
    </row>
    <row r="31" spans="2:31" ht="6.75" customHeight="1" thickBot="1" x14ac:dyDescent="0.3">
      <c r="B31" s="120"/>
      <c r="C31" s="121"/>
      <c r="D31" s="121"/>
      <c r="E31" s="121"/>
      <c r="F31" s="121"/>
      <c r="G31" s="121"/>
      <c r="H31" s="121"/>
      <c r="I31" s="121"/>
      <c r="J31" s="121"/>
      <c r="K31" s="121"/>
      <c r="L31" s="121"/>
      <c r="M31" s="121"/>
      <c r="N31" s="121"/>
      <c r="O31" s="121"/>
      <c r="P31" s="122"/>
      <c r="T31" s="189"/>
      <c r="U31" s="189"/>
      <c r="V31" s="189"/>
      <c r="W31" s="189"/>
      <c r="X31" s="189"/>
      <c r="Y31" s="189"/>
      <c r="Z31" s="189"/>
      <c r="AA31" s="189"/>
      <c r="AB31" s="189"/>
      <c r="AC31" s="189"/>
      <c r="AD31" s="189"/>
      <c r="AE31" s="189"/>
    </row>
    <row r="32" spans="2:31" s="2" customFormat="1" ht="15" customHeight="1" x14ac:dyDescent="0.25">
      <c r="B32" s="123">
        <v>1</v>
      </c>
      <c r="C32" s="255" t="s">
        <v>8</v>
      </c>
      <c r="D32" s="256"/>
      <c r="E32" s="256"/>
      <c r="F32" s="256"/>
      <c r="G32" s="256"/>
      <c r="H32" s="256"/>
      <c r="I32" s="256"/>
      <c r="J32" s="256"/>
      <c r="K32" s="256"/>
      <c r="L32" s="256"/>
      <c r="M32" s="256"/>
      <c r="N32" s="256"/>
      <c r="O32" s="256"/>
      <c r="P32" s="257"/>
      <c r="R32" s="228"/>
      <c r="S32" s="228"/>
      <c r="T32" s="192"/>
      <c r="U32" s="189"/>
      <c r="V32" s="192"/>
      <c r="W32" s="192"/>
      <c r="X32" s="192"/>
      <c r="Y32" s="192"/>
      <c r="Z32" s="192"/>
      <c r="AA32" s="192"/>
      <c r="AB32" s="192"/>
      <c r="AC32" s="192"/>
      <c r="AD32" s="192"/>
      <c r="AE32" s="192"/>
    </row>
    <row r="33" spans="2:31" ht="46.15" customHeight="1" x14ac:dyDescent="0.25">
      <c r="B33" s="4"/>
      <c r="C33" s="125" t="s">
        <v>9</v>
      </c>
      <c r="D33" s="269" t="s">
        <v>1</v>
      </c>
      <c r="E33" s="269"/>
      <c r="F33" s="269"/>
      <c r="G33" s="269"/>
      <c r="H33" s="269"/>
      <c r="I33" s="269"/>
      <c r="J33" s="269"/>
      <c r="K33" s="339" t="s">
        <v>116</v>
      </c>
      <c r="L33" s="339"/>
      <c r="M33" s="339" t="s">
        <v>176</v>
      </c>
      <c r="N33" s="341"/>
      <c r="O33" s="339" t="s">
        <v>79</v>
      </c>
      <c r="P33" s="340"/>
      <c r="T33" s="242" t="s">
        <v>195</v>
      </c>
      <c r="U33" s="246"/>
      <c r="V33" s="246"/>
      <c r="W33" s="246"/>
      <c r="X33" s="246"/>
      <c r="Y33" s="246"/>
      <c r="Z33" s="246"/>
      <c r="AA33" s="246"/>
      <c r="AB33" s="189"/>
      <c r="AC33" s="189"/>
      <c r="AD33" s="189"/>
      <c r="AE33" s="189"/>
    </row>
    <row r="34" spans="2:31" ht="15" customHeight="1" x14ac:dyDescent="0.25">
      <c r="B34" s="4"/>
      <c r="C34" s="269" t="s">
        <v>95</v>
      </c>
      <c r="D34" s="269"/>
      <c r="E34" s="269"/>
      <c r="F34" s="269"/>
      <c r="G34" s="269"/>
      <c r="H34" s="269"/>
      <c r="I34" s="269"/>
      <c r="J34" s="269"/>
      <c r="K34" s="321"/>
      <c r="L34" s="321"/>
      <c r="M34" s="321"/>
      <c r="N34" s="321"/>
      <c r="O34" s="321"/>
      <c r="P34" s="322"/>
      <c r="T34" s="242"/>
      <c r="U34" s="246"/>
      <c r="V34" s="246"/>
      <c r="W34" s="246"/>
      <c r="X34" s="246"/>
      <c r="Y34" s="246"/>
      <c r="Z34" s="246"/>
      <c r="AA34" s="246"/>
      <c r="AB34" s="246"/>
    </row>
    <row r="35" spans="2:31" ht="15" x14ac:dyDescent="0.25">
      <c r="B35" s="4"/>
      <c r="C35" s="101">
        <v>1.1000000000000001</v>
      </c>
      <c r="D35" s="273" t="s">
        <v>80</v>
      </c>
      <c r="E35" s="274"/>
      <c r="F35" s="274"/>
      <c r="G35" s="274"/>
      <c r="H35" s="274"/>
      <c r="I35" s="274"/>
      <c r="J35" s="275"/>
      <c r="K35" s="248"/>
      <c r="L35" s="248"/>
      <c r="M35" s="248"/>
      <c r="N35" s="248"/>
      <c r="O35" s="260">
        <f>SUM(K35:N35)</f>
        <v>0</v>
      </c>
      <c r="P35" s="261"/>
      <c r="T35" s="242" t="s">
        <v>226</v>
      </c>
      <c r="U35" s="246"/>
      <c r="V35" s="246"/>
      <c r="W35" s="246"/>
      <c r="X35" s="246"/>
      <c r="Y35" s="246"/>
      <c r="Z35" s="246"/>
      <c r="AA35" s="246"/>
      <c r="AB35" s="246"/>
      <c r="AC35" s="246"/>
      <c r="AD35" s="246"/>
      <c r="AE35" s="246"/>
    </row>
    <row r="36" spans="2:31" x14ac:dyDescent="0.25">
      <c r="B36" s="4"/>
      <c r="C36" s="101">
        <v>1.2</v>
      </c>
      <c r="D36" s="273" t="s">
        <v>81</v>
      </c>
      <c r="E36" s="274"/>
      <c r="F36" s="274"/>
      <c r="G36" s="274"/>
      <c r="H36" s="274"/>
      <c r="I36" s="274"/>
      <c r="J36" s="275"/>
      <c r="K36" s="248"/>
      <c r="L36" s="248"/>
      <c r="M36" s="248"/>
      <c r="N36" s="248"/>
      <c r="O36" s="260">
        <f t="shared" ref="O36:O51" si="0">SUM(K36:N36)</f>
        <v>0</v>
      </c>
      <c r="P36" s="261"/>
    </row>
    <row r="37" spans="2:31" x14ac:dyDescent="0.25">
      <c r="B37" s="4"/>
      <c r="C37" s="101">
        <v>1.3</v>
      </c>
      <c r="D37" s="273" t="s">
        <v>82</v>
      </c>
      <c r="E37" s="274"/>
      <c r="F37" s="274"/>
      <c r="G37" s="274"/>
      <c r="H37" s="274"/>
      <c r="I37" s="274"/>
      <c r="J37" s="275"/>
      <c r="K37" s="248"/>
      <c r="L37" s="248"/>
      <c r="M37" s="248"/>
      <c r="N37" s="248"/>
      <c r="O37" s="260">
        <f t="shared" si="0"/>
        <v>0</v>
      </c>
      <c r="P37" s="261"/>
    </row>
    <row r="38" spans="2:31" x14ac:dyDescent="0.25">
      <c r="B38" s="4"/>
      <c r="C38" s="101">
        <v>1.4</v>
      </c>
      <c r="D38" s="273" t="s">
        <v>115</v>
      </c>
      <c r="E38" s="274"/>
      <c r="F38" s="274"/>
      <c r="G38" s="274"/>
      <c r="H38" s="274"/>
      <c r="I38" s="274"/>
      <c r="J38" s="275"/>
      <c r="K38" s="248">
        <v>7500</v>
      </c>
      <c r="L38" s="248"/>
      <c r="M38" s="248"/>
      <c r="N38" s="248"/>
      <c r="O38" s="260">
        <f t="shared" ref="O38" si="1">SUM(K38:N38)</f>
        <v>7500</v>
      </c>
      <c r="P38" s="261"/>
    </row>
    <row r="39" spans="2:31" ht="6.75" customHeight="1" x14ac:dyDescent="0.25">
      <c r="B39" s="4"/>
      <c r="C39" s="126">
        <f>SUM(K39:N39)</f>
        <v>0</v>
      </c>
      <c r="D39" s="127"/>
      <c r="E39" s="127"/>
      <c r="F39" s="127"/>
      <c r="G39" s="127"/>
      <c r="H39" s="127"/>
      <c r="I39" s="127"/>
      <c r="J39" s="127"/>
      <c r="K39" s="128"/>
      <c r="L39" s="128"/>
      <c r="M39" s="128"/>
      <c r="N39" s="128"/>
      <c r="O39" s="128"/>
      <c r="P39" s="129"/>
    </row>
    <row r="40" spans="2:31" ht="14.45" customHeight="1" x14ac:dyDescent="0.25">
      <c r="B40" s="4"/>
      <c r="C40" s="269" t="s">
        <v>139</v>
      </c>
      <c r="D40" s="269"/>
      <c r="E40" s="269"/>
      <c r="F40" s="269"/>
      <c r="G40" s="269"/>
      <c r="H40" s="269"/>
      <c r="I40" s="269"/>
      <c r="J40" s="269"/>
      <c r="K40" s="260"/>
      <c r="L40" s="260"/>
      <c r="M40" s="260"/>
      <c r="N40" s="260"/>
      <c r="O40" s="260"/>
      <c r="P40" s="261"/>
    </row>
    <row r="41" spans="2:31" ht="15" customHeight="1" x14ac:dyDescent="0.25">
      <c r="B41" s="4"/>
      <c r="C41" s="101">
        <v>1.5</v>
      </c>
      <c r="D41" s="273" t="s">
        <v>42</v>
      </c>
      <c r="E41" s="274"/>
      <c r="F41" s="274"/>
      <c r="G41" s="274"/>
      <c r="H41" s="274"/>
      <c r="I41" s="274"/>
      <c r="J41" s="275"/>
      <c r="K41" s="345"/>
      <c r="L41" s="346"/>
      <c r="M41" s="248">
        <v>115000</v>
      </c>
      <c r="N41" s="248"/>
      <c r="O41" s="260">
        <f>SUM(K41:N41)</f>
        <v>115000</v>
      </c>
      <c r="P41" s="261"/>
    </row>
    <row r="42" spans="2:31" ht="15" customHeight="1" x14ac:dyDescent="0.25">
      <c r="B42" s="4"/>
      <c r="C42" s="101">
        <v>1.6</v>
      </c>
      <c r="D42" s="273" t="s">
        <v>43</v>
      </c>
      <c r="E42" s="274"/>
      <c r="F42" s="274"/>
      <c r="G42" s="274"/>
      <c r="H42" s="274"/>
      <c r="I42" s="274"/>
      <c r="J42" s="275"/>
      <c r="K42" s="248"/>
      <c r="L42" s="248"/>
      <c r="M42" s="248">
        <v>62500</v>
      </c>
      <c r="N42" s="248"/>
      <c r="O42" s="260">
        <f t="shared" si="0"/>
        <v>62500</v>
      </c>
      <c r="P42" s="261"/>
    </row>
    <row r="43" spans="2:31" ht="15" customHeight="1" x14ac:dyDescent="0.25">
      <c r="B43" s="4"/>
      <c r="C43" s="101">
        <v>1.7</v>
      </c>
      <c r="D43" s="130" t="s">
        <v>133</v>
      </c>
      <c r="E43" s="131"/>
      <c r="F43" s="131"/>
      <c r="G43" s="131"/>
      <c r="H43" s="131"/>
      <c r="I43" s="131"/>
      <c r="J43" s="132"/>
      <c r="K43" s="248"/>
      <c r="L43" s="248"/>
      <c r="M43" s="248">
        <v>58500</v>
      </c>
      <c r="N43" s="248"/>
      <c r="O43" s="260">
        <f t="shared" si="0"/>
        <v>58500</v>
      </c>
      <c r="P43" s="261"/>
    </row>
    <row r="44" spans="2:31" ht="15" customHeight="1" x14ac:dyDescent="0.25">
      <c r="B44" s="4"/>
      <c r="C44" s="101">
        <v>1.8</v>
      </c>
      <c r="D44" s="273" t="s">
        <v>44</v>
      </c>
      <c r="E44" s="274"/>
      <c r="F44" s="274"/>
      <c r="G44" s="274"/>
      <c r="H44" s="274"/>
      <c r="I44" s="274"/>
      <c r="J44" s="275"/>
      <c r="K44" s="248"/>
      <c r="L44" s="248"/>
      <c r="M44" s="248">
        <v>59500</v>
      </c>
      <c r="N44" s="248"/>
      <c r="O44" s="260">
        <f t="shared" si="0"/>
        <v>59500</v>
      </c>
      <c r="P44" s="261"/>
    </row>
    <row r="45" spans="2:31" ht="15" customHeight="1" x14ac:dyDescent="0.25">
      <c r="B45" s="4"/>
      <c r="C45" s="101">
        <v>1.9</v>
      </c>
      <c r="D45" s="273" t="s">
        <v>45</v>
      </c>
      <c r="E45" s="274"/>
      <c r="F45" s="274"/>
      <c r="G45" s="274"/>
      <c r="H45" s="274"/>
      <c r="I45" s="274"/>
      <c r="J45" s="275"/>
      <c r="K45" s="248"/>
      <c r="L45" s="248"/>
      <c r="M45" s="248">
        <v>61500</v>
      </c>
      <c r="N45" s="248"/>
      <c r="O45" s="260">
        <f t="shared" si="0"/>
        <v>61500</v>
      </c>
      <c r="P45" s="261"/>
    </row>
    <row r="46" spans="2:31" ht="15" customHeight="1" x14ac:dyDescent="0.25">
      <c r="B46" s="4"/>
      <c r="C46" s="133" t="s">
        <v>83</v>
      </c>
      <c r="D46" s="273" t="s">
        <v>46</v>
      </c>
      <c r="E46" s="274"/>
      <c r="F46" s="274"/>
      <c r="G46" s="274"/>
      <c r="H46" s="274"/>
      <c r="I46" s="274"/>
      <c r="J46" s="275"/>
      <c r="K46" s="248"/>
      <c r="L46" s="248"/>
      <c r="M46" s="248">
        <v>130000</v>
      </c>
      <c r="N46" s="248"/>
      <c r="O46" s="260">
        <f t="shared" si="0"/>
        <v>130000</v>
      </c>
      <c r="P46" s="261"/>
    </row>
    <row r="47" spans="2:31" ht="15" customHeight="1" x14ac:dyDescent="0.25">
      <c r="B47" s="4"/>
      <c r="C47" s="133" t="s">
        <v>84</v>
      </c>
      <c r="D47" s="273" t="s">
        <v>47</v>
      </c>
      <c r="E47" s="274"/>
      <c r="F47" s="274"/>
      <c r="G47" s="274"/>
      <c r="H47" s="274"/>
      <c r="I47" s="274"/>
      <c r="J47" s="275"/>
      <c r="K47" s="248"/>
      <c r="L47" s="248"/>
      <c r="M47" s="248">
        <v>6250</v>
      </c>
      <c r="N47" s="248"/>
      <c r="O47" s="260">
        <f t="shared" si="0"/>
        <v>6250</v>
      </c>
      <c r="P47" s="261"/>
    </row>
    <row r="48" spans="2:31" ht="15" customHeight="1" x14ac:dyDescent="0.25">
      <c r="B48" s="4"/>
      <c r="C48" s="133" t="s">
        <v>85</v>
      </c>
      <c r="D48" s="273" t="s">
        <v>72</v>
      </c>
      <c r="E48" s="274"/>
      <c r="F48" s="274"/>
      <c r="G48" s="274"/>
      <c r="H48" s="274"/>
      <c r="I48" s="274"/>
      <c r="J48" s="275"/>
      <c r="K48" s="248"/>
      <c r="L48" s="248"/>
      <c r="M48" s="248">
        <v>18000</v>
      </c>
      <c r="N48" s="248"/>
      <c r="O48" s="260">
        <f t="shared" si="0"/>
        <v>18000</v>
      </c>
      <c r="P48" s="261"/>
    </row>
    <row r="49" spans="2:32" ht="15" customHeight="1" x14ac:dyDescent="0.25">
      <c r="B49" s="4"/>
      <c r="C49" s="133" t="s">
        <v>86</v>
      </c>
      <c r="D49" s="273" t="s">
        <v>126</v>
      </c>
      <c r="E49" s="274"/>
      <c r="F49" s="274"/>
      <c r="G49" s="274"/>
      <c r="H49" s="274"/>
      <c r="I49" s="274"/>
      <c r="J49" s="275"/>
      <c r="K49" s="248"/>
      <c r="L49" s="248"/>
      <c r="M49" s="248">
        <v>90000</v>
      </c>
      <c r="N49" s="248"/>
      <c r="O49" s="260">
        <f t="shared" si="0"/>
        <v>90000</v>
      </c>
      <c r="P49" s="261"/>
    </row>
    <row r="50" spans="2:32" ht="15" customHeight="1" x14ac:dyDescent="0.25">
      <c r="B50" s="4"/>
      <c r="C50" s="133" t="s">
        <v>87</v>
      </c>
      <c r="D50" s="273" t="s">
        <v>134</v>
      </c>
      <c r="E50" s="274"/>
      <c r="F50" s="274"/>
      <c r="G50" s="274"/>
      <c r="H50" s="274"/>
      <c r="I50" s="274"/>
      <c r="J50" s="275"/>
      <c r="K50" s="248"/>
      <c r="L50" s="248"/>
      <c r="M50" s="248"/>
      <c r="N50" s="248"/>
      <c r="O50" s="260">
        <f t="shared" si="0"/>
        <v>0</v>
      </c>
      <c r="P50" s="261"/>
    </row>
    <row r="51" spans="2:32" ht="15" customHeight="1" x14ac:dyDescent="0.25">
      <c r="B51" s="4"/>
      <c r="C51" s="133" t="s">
        <v>88</v>
      </c>
      <c r="D51" s="273" t="s">
        <v>127</v>
      </c>
      <c r="E51" s="274"/>
      <c r="F51" s="274"/>
      <c r="G51" s="274"/>
      <c r="H51" s="274"/>
      <c r="I51" s="274"/>
      <c r="J51" s="275"/>
      <c r="K51" s="248"/>
      <c r="L51" s="248"/>
      <c r="M51" s="248">
        <v>32000</v>
      </c>
      <c r="N51" s="248"/>
      <c r="O51" s="260">
        <f t="shared" si="0"/>
        <v>32000</v>
      </c>
      <c r="P51" s="261"/>
    </row>
    <row r="52" spans="2:32" ht="15" customHeight="1" x14ac:dyDescent="0.25">
      <c r="B52" s="4"/>
      <c r="C52" s="133" t="s">
        <v>114</v>
      </c>
      <c r="D52" s="273" t="s">
        <v>128</v>
      </c>
      <c r="E52" s="274"/>
      <c r="F52" s="274"/>
      <c r="G52" s="274"/>
      <c r="H52" s="274"/>
      <c r="I52" s="274"/>
      <c r="J52" s="275"/>
      <c r="K52" s="248"/>
      <c r="L52" s="248"/>
      <c r="M52" s="248">
        <v>43500</v>
      </c>
      <c r="N52" s="248"/>
      <c r="O52" s="260">
        <f t="shared" ref="O52:O53" si="2">SUM(K52:N52)</f>
        <v>43500</v>
      </c>
      <c r="P52" s="261"/>
    </row>
    <row r="53" spans="2:32" ht="15" customHeight="1" x14ac:dyDescent="0.25">
      <c r="B53" s="4"/>
      <c r="C53" s="133" t="s">
        <v>122</v>
      </c>
      <c r="D53" s="134" t="s">
        <v>131</v>
      </c>
      <c r="E53" s="135"/>
      <c r="F53" s="135"/>
      <c r="G53" s="135"/>
      <c r="H53" s="135"/>
      <c r="I53" s="135"/>
      <c r="J53" s="136"/>
      <c r="K53" s="248"/>
      <c r="L53" s="248"/>
      <c r="M53" s="248">
        <v>49000</v>
      </c>
      <c r="N53" s="248"/>
      <c r="O53" s="260">
        <f t="shared" si="2"/>
        <v>49000</v>
      </c>
      <c r="P53" s="261"/>
    </row>
    <row r="54" spans="2:32" ht="15" customHeight="1" x14ac:dyDescent="0.25">
      <c r="B54" s="4"/>
      <c r="C54" s="133" t="s">
        <v>129</v>
      </c>
      <c r="D54" s="134" t="s">
        <v>111</v>
      </c>
      <c r="E54" s="135"/>
      <c r="F54" s="135"/>
      <c r="G54" s="135"/>
      <c r="H54" s="135"/>
      <c r="I54" s="135"/>
      <c r="J54" s="136"/>
      <c r="K54" s="248"/>
      <c r="L54" s="248"/>
      <c r="M54" s="248"/>
      <c r="N54" s="248"/>
      <c r="O54" s="260">
        <f t="shared" ref="O54" si="3">SUM(K54:N54)</f>
        <v>0</v>
      </c>
      <c r="P54" s="261"/>
    </row>
    <row r="55" spans="2:32" ht="15" customHeight="1" x14ac:dyDescent="0.25">
      <c r="B55" s="4"/>
      <c r="C55" s="133" t="s">
        <v>130</v>
      </c>
      <c r="D55" s="273" t="s">
        <v>132</v>
      </c>
      <c r="E55" s="274"/>
      <c r="F55" s="274"/>
      <c r="G55" s="274"/>
      <c r="H55" s="274"/>
      <c r="I55" s="274"/>
      <c r="J55" s="275"/>
      <c r="K55" s="248"/>
      <c r="L55" s="248"/>
      <c r="M55" s="248">
        <v>130000</v>
      </c>
      <c r="N55" s="248"/>
      <c r="O55" s="260">
        <f>SUM(K55:N55)</f>
        <v>130000</v>
      </c>
      <c r="P55" s="261"/>
    </row>
    <row r="56" spans="2:32" s="2" customFormat="1" ht="15" customHeight="1" thickBot="1" x14ac:dyDescent="0.3">
      <c r="B56" s="137"/>
      <c r="C56" s="253" t="s">
        <v>135</v>
      </c>
      <c r="D56" s="250"/>
      <c r="E56" s="250"/>
      <c r="F56" s="250"/>
      <c r="G56" s="250"/>
      <c r="H56" s="250"/>
      <c r="I56" s="250"/>
      <c r="J56" s="250"/>
      <c r="K56" s="251">
        <f>SUM(K35:L55)</f>
        <v>7500</v>
      </c>
      <c r="L56" s="252"/>
      <c r="M56" s="251">
        <f>SUM(M35:N55)</f>
        <v>855750</v>
      </c>
      <c r="N56" s="252"/>
      <c r="O56" s="258">
        <f>SUM(K56:N56)</f>
        <v>863250</v>
      </c>
      <c r="P56" s="259"/>
      <c r="R56" s="228"/>
      <c r="S56" s="228"/>
      <c r="T56" s="124"/>
      <c r="U56" s="124"/>
    </row>
    <row r="57" spans="2:32" s="2" customFormat="1" x14ac:dyDescent="0.25">
      <c r="B57" s="123">
        <v>2</v>
      </c>
      <c r="C57" s="138" t="s">
        <v>69</v>
      </c>
      <c r="D57" s="139"/>
      <c r="E57" s="139"/>
      <c r="F57" s="139"/>
      <c r="G57" s="139"/>
      <c r="H57" s="139"/>
      <c r="I57" s="139"/>
      <c r="J57" s="139"/>
      <c r="K57" s="139"/>
      <c r="L57" s="139"/>
      <c r="M57" s="139"/>
      <c r="N57" s="139"/>
      <c r="O57" s="139"/>
      <c r="P57" s="140"/>
      <c r="R57" s="228"/>
      <c r="S57" s="228"/>
      <c r="T57" s="124"/>
      <c r="U57" s="124"/>
    </row>
    <row r="58" spans="2:32" ht="12.75" customHeight="1" x14ac:dyDescent="0.25">
      <c r="B58" s="4"/>
      <c r="C58" s="101">
        <v>2.1</v>
      </c>
      <c r="D58" s="273" t="s">
        <v>15</v>
      </c>
      <c r="E58" s="274"/>
      <c r="F58" s="274"/>
      <c r="G58" s="274"/>
      <c r="H58" s="274"/>
      <c r="I58" s="274"/>
      <c r="J58" s="275"/>
      <c r="K58" s="392"/>
      <c r="L58" s="393"/>
      <c r="M58" s="393"/>
      <c r="N58" s="394"/>
      <c r="O58" s="260">
        <f>SUM(O59:P65)</f>
        <v>72500</v>
      </c>
      <c r="P58" s="261"/>
      <c r="T58" s="242" t="s">
        <v>196</v>
      </c>
      <c r="U58" s="408"/>
      <c r="V58" s="408"/>
      <c r="W58" s="408"/>
      <c r="X58" s="408"/>
      <c r="Y58" s="408"/>
      <c r="Z58" s="408"/>
      <c r="AA58" s="408"/>
      <c r="AB58" s="408"/>
      <c r="AC58" s="408"/>
      <c r="AD58" s="408"/>
      <c r="AE58" s="408"/>
      <c r="AF58" s="408"/>
    </row>
    <row r="59" spans="2:32" ht="12.75" customHeight="1" x14ac:dyDescent="0.25">
      <c r="B59" s="4"/>
      <c r="C59" s="141" t="s">
        <v>156</v>
      </c>
      <c r="D59" s="395" t="s">
        <v>149</v>
      </c>
      <c r="E59" s="396"/>
      <c r="F59" s="396"/>
      <c r="G59" s="396"/>
      <c r="H59" s="396"/>
      <c r="I59" s="396"/>
      <c r="J59" s="397"/>
      <c r="K59" s="248">
        <v>15000</v>
      </c>
      <c r="L59" s="248"/>
      <c r="M59" s="248"/>
      <c r="N59" s="248"/>
      <c r="O59" s="260">
        <f t="shared" ref="O59:O65" si="4">SUM(K59:N59)</f>
        <v>15000</v>
      </c>
      <c r="P59" s="261"/>
    </row>
    <row r="60" spans="2:32" ht="12.75" customHeight="1" x14ac:dyDescent="0.25">
      <c r="B60" s="4"/>
      <c r="C60" s="141" t="s">
        <v>157</v>
      </c>
      <c r="D60" s="395" t="s">
        <v>150</v>
      </c>
      <c r="E60" s="396"/>
      <c r="F60" s="396"/>
      <c r="G60" s="396"/>
      <c r="H60" s="396"/>
      <c r="I60" s="396"/>
      <c r="J60" s="397"/>
      <c r="K60" s="248">
        <v>8000</v>
      </c>
      <c r="L60" s="248"/>
      <c r="M60" s="248"/>
      <c r="N60" s="248"/>
      <c r="O60" s="260">
        <f t="shared" si="4"/>
        <v>8000</v>
      </c>
      <c r="P60" s="261"/>
    </row>
    <row r="61" spans="2:32" ht="12.75" customHeight="1" x14ac:dyDescent="0.25">
      <c r="B61" s="4"/>
      <c r="C61" s="141" t="s">
        <v>158</v>
      </c>
      <c r="D61" s="395" t="s">
        <v>151</v>
      </c>
      <c r="E61" s="396"/>
      <c r="F61" s="396"/>
      <c r="G61" s="396"/>
      <c r="H61" s="396"/>
      <c r="I61" s="396"/>
      <c r="J61" s="397"/>
      <c r="K61" s="248">
        <v>12000</v>
      </c>
      <c r="L61" s="248"/>
      <c r="M61" s="248"/>
      <c r="N61" s="248"/>
      <c r="O61" s="260">
        <f t="shared" si="4"/>
        <v>12000</v>
      </c>
      <c r="P61" s="261"/>
      <c r="T61" s="237"/>
    </row>
    <row r="62" spans="2:32" ht="12.75" customHeight="1" x14ac:dyDescent="0.25">
      <c r="B62" s="4"/>
      <c r="C62" s="141" t="s">
        <v>159</v>
      </c>
      <c r="D62" s="395" t="s">
        <v>152</v>
      </c>
      <c r="E62" s="396"/>
      <c r="F62" s="396"/>
      <c r="G62" s="396"/>
      <c r="H62" s="396"/>
      <c r="I62" s="396"/>
      <c r="J62" s="397"/>
      <c r="K62" s="248">
        <v>5000</v>
      </c>
      <c r="L62" s="248"/>
      <c r="M62" s="248"/>
      <c r="N62" s="248"/>
      <c r="O62" s="260">
        <f t="shared" si="4"/>
        <v>5000</v>
      </c>
      <c r="P62" s="261"/>
      <c r="T62" s="237"/>
    </row>
    <row r="63" spans="2:32" ht="12.75" customHeight="1" x14ac:dyDescent="0.25">
      <c r="B63" s="4"/>
      <c r="C63" s="141" t="s">
        <v>160</v>
      </c>
      <c r="D63" s="395" t="s">
        <v>153</v>
      </c>
      <c r="E63" s="396"/>
      <c r="F63" s="396"/>
      <c r="G63" s="396"/>
      <c r="H63" s="396"/>
      <c r="I63" s="396"/>
      <c r="J63" s="397"/>
      <c r="K63" s="248">
        <v>15000</v>
      </c>
      <c r="L63" s="248"/>
      <c r="M63" s="248"/>
      <c r="N63" s="248"/>
      <c r="O63" s="260">
        <f t="shared" si="4"/>
        <v>15000</v>
      </c>
      <c r="P63" s="261"/>
      <c r="T63" s="239"/>
    </row>
    <row r="64" spans="2:32" ht="12.75" customHeight="1" x14ac:dyDescent="0.25">
      <c r="B64" s="4"/>
      <c r="C64" s="141" t="s">
        <v>161</v>
      </c>
      <c r="D64" s="395" t="s">
        <v>154</v>
      </c>
      <c r="E64" s="396"/>
      <c r="F64" s="396"/>
      <c r="G64" s="396"/>
      <c r="H64" s="396"/>
      <c r="I64" s="396"/>
      <c r="J64" s="397"/>
      <c r="K64" s="248">
        <v>15000</v>
      </c>
      <c r="L64" s="248"/>
      <c r="M64" s="248"/>
      <c r="N64" s="248"/>
      <c r="O64" s="260">
        <f t="shared" si="4"/>
        <v>15000</v>
      </c>
      <c r="P64" s="261"/>
      <c r="T64" s="239"/>
    </row>
    <row r="65" spans="2:28" ht="12.75" customHeight="1" x14ac:dyDescent="0.25">
      <c r="B65" s="4"/>
      <c r="C65" s="141" t="s">
        <v>162</v>
      </c>
      <c r="D65" s="395" t="s">
        <v>155</v>
      </c>
      <c r="E65" s="396"/>
      <c r="F65" s="396"/>
      <c r="G65" s="396"/>
      <c r="H65" s="396"/>
      <c r="I65" s="396"/>
      <c r="J65" s="397"/>
      <c r="K65" s="248">
        <v>2500</v>
      </c>
      <c r="L65" s="248"/>
      <c r="M65" s="248"/>
      <c r="N65" s="248"/>
      <c r="O65" s="260">
        <f t="shared" si="4"/>
        <v>2500</v>
      </c>
      <c r="P65" s="261"/>
      <c r="T65" s="239"/>
    </row>
    <row r="66" spans="2:28" s="2" customFormat="1" ht="15" customHeight="1" thickBot="1" x14ac:dyDescent="0.3">
      <c r="B66" s="142"/>
      <c r="C66" s="249" t="s">
        <v>105</v>
      </c>
      <c r="D66" s="250"/>
      <c r="E66" s="250"/>
      <c r="F66" s="250"/>
      <c r="G66" s="250"/>
      <c r="H66" s="250"/>
      <c r="I66" s="250"/>
      <c r="J66" s="254"/>
      <c r="K66" s="251">
        <f>SUM(K59:L65)</f>
        <v>72500</v>
      </c>
      <c r="L66" s="252"/>
      <c r="M66" s="251">
        <f>SUM(M59:N65)</f>
        <v>0</v>
      </c>
      <c r="N66" s="252"/>
      <c r="O66" s="258">
        <f>SUM(K66:N66)</f>
        <v>72500</v>
      </c>
      <c r="P66" s="259"/>
      <c r="R66" s="228"/>
      <c r="S66" s="228"/>
      <c r="T66" s="238"/>
      <c r="U66" s="124"/>
    </row>
    <row r="67" spans="2:28" s="2" customFormat="1" ht="15" customHeight="1" x14ac:dyDescent="0.25">
      <c r="B67" s="123">
        <v>3</v>
      </c>
      <c r="C67" s="255" t="s">
        <v>90</v>
      </c>
      <c r="D67" s="256"/>
      <c r="E67" s="256"/>
      <c r="F67" s="256"/>
      <c r="G67" s="256"/>
      <c r="H67" s="256"/>
      <c r="I67" s="256"/>
      <c r="J67" s="256"/>
      <c r="K67" s="256"/>
      <c r="L67" s="256"/>
      <c r="M67" s="256"/>
      <c r="N67" s="256"/>
      <c r="O67" s="256"/>
      <c r="P67" s="257"/>
      <c r="R67" s="228"/>
      <c r="S67" s="228"/>
      <c r="T67" s="124"/>
      <c r="U67" s="124"/>
    </row>
    <row r="68" spans="2:28" ht="12.75" customHeight="1" x14ac:dyDescent="0.25">
      <c r="B68" s="4"/>
      <c r="C68" s="101">
        <v>3.1</v>
      </c>
      <c r="D68" s="273" t="s">
        <v>90</v>
      </c>
      <c r="E68" s="274"/>
      <c r="F68" s="274"/>
      <c r="G68" s="274"/>
      <c r="H68" s="274"/>
      <c r="I68" s="274"/>
      <c r="J68" s="275"/>
      <c r="K68" s="248"/>
      <c r="L68" s="248"/>
      <c r="M68" s="248" t="s">
        <v>199</v>
      </c>
      <c r="N68" s="248"/>
      <c r="O68" s="260">
        <f t="shared" ref="O68" si="5">SUM(K68:N68)</f>
        <v>0</v>
      </c>
      <c r="P68" s="261"/>
      <c r="R68" s="227" t="s">
        <v>12</v>
      </c>
      <c r="T68" s="116" t="s">
        <v>12</v>
      </c>
    </row>
    <row r="69" spans="2:28" s="2" customFormat="1" ht="15" customHeight="1" thickBot="1" x14ac:dyDescent="0.3">
      <c r="B69" s="142"/>
      <c r="C69" s="249" t="s">
        <v>91</v>
      </c>
      <c r="D69" s="250"/>
      <c r="E69" s="250"/>
      <c r="F69" s="250"/>
      <c r="G69" s="250"/>
      <c r="H69" s="250"/>
      <c r="I69" s="250"/>
      <c r="J69" s="254"/>
      <c r="K69" s="251">
        <f>SUM(K68)</f>
        <v>0</v>
      </c>
      <c r="L69" s="252"/>
      <c r="M69" s="251">
        <f>SUM(M68)</f>
        <v>0</v>
      </c>
      <c r="N69" s="252"/>
      <c r="O69" s="258">
        <f>SUM(K69:N69)</f>
        <v>0</v>
      </c>
      <c r="P69" s="259"/>
      <c r="R69" s="228"/>
      <c r="S69" s="228"/>
      <c r="T69" s="124"/>
      <c r="U69" s="124"/>
    </row>
    <row r="70" spans="2:28" s="2" customFormat="1" ht="15" customHeight="1" x14ac:dyDescent="0.25">
      <c r="B70" s="123">
        <v>4</v>
      </c>
      <c r="C70" s="255" t="s">
        <v>13</v>
      </c>
      <c r="D70" s="256"/>
      <c r="E70" s="256"/>
      <c r="F70" s="256"/>
      <c r="G70" s="256"/>
      <c r="H70" s="256"/>
      <c r="I70" s="256"/>
      <c r="J70" s="256"/>
      <c r="K70" s="256"/>
      <c r="L70" s="256"/>
      <c r="M70" s="256"/>
      <c r="N70" s="256"/>
      <c r="O70" s="256"/>
      <c r="P70" s="257"/>
      <c r="R70" s="228"/>
      <c r="S70" s="228"/>
      <c r="T70" s="124"/>
      <c r="U70" s="124"/>
    </row>
    <row r="71" spans="2:28" ht="27.95" customHeight="1" x14ac:dyDescent="0.25">
      <c r="B71" s="4"/>
      <c r="C71" s="125" t="s">
        <v>9</v>
      </c>
      <c r="D71" s="270" t="s">
        <v>1</v>
      </c>
      <c r="E71" s="271"/>
      <c r="F71" s="272"/>
      <c r="G71" s="338" t="s">
        <v>10</v>
      </c>
      <c r="H71" s="338"/>
      <c r="I71" s="143" t="s">
        <v>63</v>
      </c>
      <c r="J71" s="143" t="s">
        <v>11</v>
      </c>
      <c r="K71" s="339" t="s">
        <v>117</v>
      </c>
      <c r="L71" s="339"/>
      <c r="M71" s="339" t="s">
        <v>118</v>
      </c>
      <c r="N71" s="339"/>
      <c r="O71" s="339" t="s">
        <v>79</v>
      </c>
      <c r="P71" s="340"/>
    </row>
    <row r="72" spans="2:28" x14ac:dyDescent="0.25">
      <c r="B72" s="4"/>
      <c r="C72" s="101">
        <v>4.0999999999999996</v>
      </c>
      <c r="D72" s="292" t="s">
        <v>68</v>
      </c>
      <c r="E72" s="292"/>
      <c r="F72" s="292"/>
      <c r="G72" s="293"/>
      <c r="H72" s="293"/>
      <c r="I72" s="3" t="s">
        <v>64</v>
      </c>
      <c r="J72" s="70"/>
      <c r="K72" s="248"/>
      <c r="L72" s="248"/>
      <c r="M72" s="262">
        <f>J72*G72</f>
        <v>0</v>
      </c>
      <c r="N72" s="262"/>
      <c r="O72" s="260">
        <f>SUM(K72:N72)</f>
        <v>0</v>
      </c>
      <c r="P72" s="261"/>
    </row>
    <row r="73" spans="2:28" ht="13.15" customHeight="1" x14ac:dyDescent="0.25">
      <c r="B73" s="4"/>
      <c r="C73" s="101">
        <v>4.2</v>
      </c>
      <c r="D73" s="292" t="s">
        <v>66</v>
      </c>
      <c r="E73" s="292"/>
      <c r="F73" s="292"/>
      <c r="G73" s="293"/>
      <c r="H73" s="293"/>
      <c r="I73" s="3" t="s">
        <v>65</v>
      </c>
      <c r="J73" s="70"/>
      <c r="K73" s="248"/>
      <c r="L73" s="248"/>
      <c r="M73" s="262">
        <f t="shared" ref="M73:M77" si="6">J73*G73</f>
        <v>0</v>
      </c>
      <c r="N73" s="262"/>
      <c r="O73" s="260">
        <f t="shared" ref="O73:O77" si="7">SUM(K73:N73)</f>
        <v>0</v>
      </c>
      <c r="P73" s="261"/>
    </row>
    <row r="74" spans="2:28" ht="15" x14ac:dyDescent="0.25">
      <c r="B74" s="4"/>
      <c r="C74" s="101">
        <v>4.3</v>
      </c>
      <c r="D74" s="292" t="s">
        <v>112</v>
      </c>
      <c r="E74" s="292"/>
      <c r="F74" s="292"/>
      <c r="G74" s="293">
        <v>45</v>
      </c>
      <c r="H74" s="293"/>
      <c r="I74" s="3" t="s">
        <v>200</v>
      </c>
      <c r="J74" s="70">
        <v>1150</v>
      </c>
      <c r="K74" s="248">
        <v>35000</v>
      </c>
      <c r="L74" s="248"/>
      <c r="M74" s="262">
        <f>J74*G74</f>
        <v>51750</v>
      </c>
      <c r="N74" s="262"/>
      <c r="O74" s="260">
        <f>M74</f>
        <v>51750</v>
      </c>
      <c r="P74" s="261"/>
      <c r="T74" s="244" t="s">
        <v>214</v>
      </c>
      <c r="U74" s="246"/>
      <c r="V74" s="246"/>
      <c r="W74" s="246"/>
      <c r="X74" s="246"/>
      <c r="Y74" s="246"/>
      <c r="Z74" s="246"/>
      <c r="AA74" s="246"/>
      <c r="AB74" s="246"/>
    </row>
    <row r="75" spans="2:28" x14ac:dyDescent="0.25">
      <c r="B75" s="4"/>
      <c r="C75" s="101">
        <v>4.4000000000000004</v>
      </c>
      <c r="D75" s="292" t="s">
        <v>67</v>
      </c>
      <c r="E75" s="292"/>
      <c r="F75" s="292"/>
      <c r="G75" s="293"/>
      <c r="H75" s="293"/>
      <c r="I75" s="3" t="s">
        <v>65</v>
      </c>
      <c r="J75" s="70"/>
      <c r="K75" s="248"/>
      <c r="L75" s="248"/>
      <c r="M75" s="262">
        <f t="shared" si="6"/>
        <v>0</v>
      </c>
      <c r="N75" s="262"/>
      <c r="O75" s="260">
        <f t="shared" si="7"/>
        <v>0</v>
      </c>
      <c r="P75" s="261"/>
    </row>
    <row r="76" spans="2:28" x14ac:dyDescent="0.25">
      <c r="B76" s="4"/>
      <c r="C76" s="101">
        <v>4.5</v>
      </c>
      <c r="D76" s="292" t="s">
        <v>123</v>
      </c>
      <c r="E76" s="292"/>
      <c r="F76" s="292"/>
      <c r="G76" s="293"/>
      <c r="H76" s="293"/>
      <c r="I76" s="3" t="s">
        <v>65</v>
      </c>
      <c r="J76" s="70"/>
      <c r="K76" s="248"/>
      <c r="L76" s="248"/>
      <c r="M76" s="262">
        <f t="shared" si="6"/>
        <v>0</v>
      </c>
      <c r="N76" s="262"/>
      <c r="O76" s="260">
        <f t="shared" si="7"/>
        <v>0</v>
      </c>
      <c r="P76" s="261"/>
      <c r="T76" s="237"/>
      <c r="U76" s="237"/>
      <c r="V76" s="237"/>
      <c r="W76" s="237"/>
      <c r="X76" s="237"/>
    </row>
    <row r="77" spans="2:28" x14ac:dyDescent="0.25">
      <c r="B77" s="4"/>
      <c r="C77" s="101">
        <v>4.5999999999999996</v>
      </c>
      <c r="D77" s="292" t="s">
        <v>113</v>
      </c>
      <c r="E77" s="292"/>
      <c r="F77" s="292"/>
      <c r="G77" s="293"/>
      <c r="H77" s="293"/>
      <c r="I77" s="3" t="s">
        <v>65</v>
      </c>
      <c r="J77" s="70"/>
      <c r="K77" s="248"/>
      <c r="L77" s="248"/>
      <c r="M77" s="262">
        <f t="shared" si="6"/>
        <v>0</v>
      </c>
      <c r="N77" s="262"/>
      <c r="O77" s="260">
        <f t="shared" si="7"/>
        <v>0</v>
      </c>
      <c r="P77" s="261"/>
      <c r="T77" s="237"/>
      <c r="U77" s="237"/>
      <c r="V77" s="237"/>
      <c r="W77" s="237"/>
      <c r="X77" s="237"/>
    </row>
    <row r="78" spans="2:28" s="2" customFormat="1" ht="15" customHeight="1" thickBot="1" x14ac:dyDescent="0.3">
      <c r="B78" s="142"/>
      <c r="C78" s="249" t="s">
        <v>70</v>
      </c>
      <c r="D78" s="250"/>
      <c r="E78" s="250"/>
      <c r="F78" s="250"/>
      <c r="G78" s="250"/>
      <c r="H78" s="250"/>
      <c r="I78" s="250"/>
      <c r="J78" s="250"/>
      <c r="K78" s="251">
        <f>SUM(K72:L77)</f>
        <v>35000</v>
      </c>
      <c r="L78" s="252"/>
      <c r="M78" s="251">
        <f>SUM(M72:N77)-K78</f>
        <v>16750</v>
      </c>
      <c r="N78" s="252"/>
      <c r="O78" s="258">
        <f>SUM(K78:N78)</f>
        <v>51750</v>
      </c>
      <c r="P78" s="259"/>
      <c r="R78" s="228"/>
      <c r="S78" s="228"/>
      <c r="T78" s="247"/>
      <c r="U78" s="246"/>
      <c r="V78" s="246"/>
      <c r="W78" s="246"/>
      <c r="X78" s="246"/>
    </row>
    <row r="79" spans="2:28" s="2" customFormat="1" ht="15" customHeight="1" x14ac:dyDescent="0.25">
      <c r="B79" s="382">
        <v>5</v>
      </c>
      <c r="C79" s="256" t="s">
        <v>48</v>
      </c>
      <c r="D79" s="256"/>
      <c r="E79" s="256"/>
      <c r="F79" s="256"/>
      <c r="G79" s="256"/>
      <c r="H79" s="256"/>
      <c r="I79" s="256"/>
      <c r="J79" s="256"/>
      <c r="K79" s="256"/>
      <c r="L79" s="256"/>
      <c r="M79" s="256"/>
      <c r="N79" s="256"/>
      <c r="O79" s="256"/>
      <c r="P79" s="257"/>
      <c r="R79" s="228"/>
      <c r="S79" s="228"/>
      <c r="T79" s="124"/>
      <c r="U79" s="124"/>
    </row>
    <row r="80" spans="2:28" s="2" customFormat="1" ht="6.75" customHeight="1" x14ac:dyDescent="0.25">
      <c r="B80" s="383"/>
      <c r="C80" s="144"/>
      <c r="P80" s="145"/>
      <c r="R80" s="228"/>
      <c r="S80" s="228"/>
      <c r="T80" s="124"/>
      <c r="U80" s="124"/>
    </row>
    <row r="81" spans="2:32" s="2" customFormat="1" ht="6.75" customHeight="1" x14ac:dyDescent="0.25">
      <c r="B81" s="383"/>
      <c r="C81" s="144"/>
      <c r="P81" s="145"/>
      <c r="R81" s="228"/>
      <c r="S81" s="227" t="s">
        <v>12</v>
      </c>
      <c r="T81" s="124"/>
      <c r="U81" s="124"/>
    </row>
    <row r="82" spans="2:32" ht="27" customHeight="1" x14ac:dyDescent="0.25">
      <c r="B82" s="383"/>
      <c r="C82" s="146" t="s">
        <v>141</v>
      </c>
      <c r="G82" s="307"/>
      <c r="H82" s="308"/>
      <c r="I82" s="117"/>
      <c r="K82" s="385">
        <v>0.05</v>
      </c>
      <c r="L82" s="386"/>
      <c r="M82" s="230" t="s">
        <v>12</v>
      </c>
      <c r="N82" s="147">
        <f>(O56+O66+O69)-(K56+K66+K69)</f>
        <v>855750</v>
      </c>
      <c r="O82" s="387">
        <f>N82*K82</f>
        <v>42787.5</v>
      </c>
      <c r="P82" s="306"/>
      <c r="S82" s="228" t="s">
        <v>51</v>
      </c>
      <c r="T82" s="242" t="s">
        <v>242</v>
      </c>
      <c r="U82" s="243"/>
      <c r="V82" s="243"/>
      <c r="W82" s="243"/>
      <c r="X82" s="243"/>
      <c r="Y82" s="243"/>
      <c r="Z82" s="243"/>
      <c r="AA82" s="243"/>
      <c r="AB82" s="243"/>
      <c r="AC82" s="243"/>
      <c r="AD82" s="243"/>
    </row>
    <row r="83" spans="2:32" ht="28.9" customHeight="1" x14ac:dyDescent="0.25">
      <c r="B83" s="383"/>
      <c r="C83" s="357" t="s">
        <v>175</v>
      </c>
      <c r="D83" s="325"/>
      <c r="E83" s="325"/>
      <c r="F83" s="325"/>
      <c r="G83" s="325"/>
      <c r="H83" s="325"/>
      <c r="I83" s="325"/>
      <c r="J83" s="358"/>
      <c r="K83" s="311">
        <v>1</v>
      </c>
      <c r="L83" s="312"/>
      <c r="M83" s="97" t="s">
        <v>51</v>
      </c>
      <c r="N83" s="96">
        <v>409.55</v>
      </c>
      <c r="O83" s="305">
        <f>N83*K83</f>
        <v>409.55</v>
      </c>
      <c r="P83" s="306"/>
      <c r="T83" s="242" t="s">
        <v>208</v>
      </c>
      <c r="U83" s="243"/>
      <c r="V83" s="243"/>
      <c r="W83" s="243"/>
      <c r="X83" s="243"/>
      <c r="Y83" s="243"/>
      <c r="Z83" s="243"/>
      <c r="AA83" s="243"/>
      <c r="AB83" s="243"/>
    </row>
    <row r="84" spans="2:32" ht="23.25" customHeight="1" x14ac:dyDescent="0.25">
      <c r="B84" s="383"/>
      <c r="C84" s="146" t="s">
        <v>174</v>
      </c>
      <c r="G84" s="307"/>
      <c r="H84" s="308"/>
      <c r="I84" s="117"/>
      <c r="K84" s="310">
        <v>0.1</v>
      </c>
      <c r="L84" s="310"/>
      <c r="M84" s="3" t="s">
        <v>12</v>
      </c>
      <c r="N84" s="147">
        <f>M56+O66+O82+O83</f>
        <v>971447.05</v>
      </c>
      <c r="O84" s="305">
        <f>N84*K84</f>
        <v>97144.705000000016</v>
      </c>
      <c r="P84" s="306"/>
      <c r="S84" s="228"/>
      <c r="T84" s="242" t="s">
        <v>237</v>
      </c>
      <c r="U84" s="243"/>
      <c r="V84" s="243"/>
      <c r="W84" s="243"/>
      <c r="X84" s="243"/>
      <c r="Y84" s="243"/>
      <c r="Z84" s="243"/>
      <c r="AA84" s="243"/>
      <c r="AB84" s="243"/>
      <c r="AC84" s="243"/>
      <c r="AD84" s="243"/>
    </row>
    <row r="85" spans="2:32" ht="44.25" customHeight="1" x14ac:dyDescent="0.25">
      <c r="B85" s="383"/>
      <c r="C85" s="357" t="s">
        <v>241</v>
      </c>
      <c r="D85" s="325"/>
      <c r="E85" s="325"/>
      <c r="F85" s="325"/>
      <c r="G85" s="325"/>
      <c r="H85" s="325"/>
      <c r="I85" s="117"/>
      <c r="K85" s="310">
        <v>0.01</v>
      </c>
      <c r="L85" s="310"/>
      <c r="M85" s="3" t="s">
        <v>12</v>
      </c>
      <c r="N85" s="147">
        <f>M56+O66+O82+O83</f>
        <v>971447.05</v>
      </c>
      <c r="O85" s="390">
        <f>N85*K85</f>
        <v>9714.4705000000013</v>
      </c>
      <c r="P85" s="391"/>
      <c r="S85" s="228"/>
      <c r="T85" s="242" t="s">
        <v>239</v>
      </c>
      <c r="U85" s="243"/>
      <c r="V85" s="243"/>
      <c r="W85" s="243"/>
      <c r="X85" s="243"/>
      <c r="Y85" s="243"/>
      <c r="Z85" s="243"/>
      <c r="AA85" s="243"/>
      <c r="AB85" s="243"/>
      <c r="AC85" s="243"/>
      <c r="AD85" s="243"/>
    </row>
    <row r="86" spans="2:32" s="2" customFormat="1" ht="6.75" customHeight="1" x14ac:dyDescent="0.25">
      <c r="B86" s="383"/>
      <c r="C86" s="144"/>
      <c r="P86" s="145"/>
      <c r="R86" s="228"/>
      <c r="S86" s="227"/>
      <c r="T86" s="124"/>
      <c r="U86" s="124"/>
    </row>
    <row r="87" spans="2:32" x14ac:dyDescent="0.25">
      <c r="B87" s="383"/>
      <c r="C87" s="309" t="s">
        <v>71</v>
      </c>
      <c r="D87" s="309"/>
      <c r="E87" s="309"/>
      <c r="F87" s="309"/>
      <c r="G87" s="309"/>
      <c r="H87" s="309"/>
      <c r="I87" s="309"/>
      <c r="J87" s="309"/>
      <c r="K87" s="309"/>
      <c r="L87" s="309"/>
      <c r="M87" s="309"/>
      <c r="N87" s="309"/>
      <c r="O87" s="297">
        <f>O83+O84+O82+O85</f>
        <v>150056.2255</v>
      </c>
      <c r="P87" s="298"/>
      <c r="S87" s="228"/>
      <c r="T87" s="237"/>
    </row>
    <row r="88" spans="2:32" ht="6.75" customHeight="1" thickBot="1" x14ac:dyDescent="0.3">
      <c r="B88" s="384"/>
      <c r="C88" s="148"/>
      <c r="D88" s="149"/>
      <c r="E88" s="149"/>
      <c r="F88" s="149"/>
      <c r="G88" s="149"/>
      <c r="H88" s="149"/>
      <c r="I88" s="149"/>
      <c r="J88" s="149"/>
      <c r="K88" s="149"/>
      <c r="L88" s="149"/>
      <c r="M88" s="149"/>
      <c r="N88" s="149"/>
      <c r="O88" s="150"/>
      <c r="P88" s="151"/>
      <c r="T88" s="239"/>
    </row>
    <row r="89" spans="2:32" ht="6.75" customHeight="1" x14ac:dyDescent="0.25">
      <c r="B89" s="152"/>
      <c r="C89" s="153"/>
      <c r="D89" s="154"/>
      <c r="E89" s="154"/>
      <c r="F89" s="154"/>
      <c r="G89" s="154"/>
      <c r="H89" s="154"/>
      <c r="I89" s="154"/>
      <c r="J89" s="154"/>
      <c r="K89" s="154"/>
      <c r="L89" s="154"/>
      <c r="M89" s="154"/>
      <c r="N89" s="154"/>
      <c r="O89" s="155"/>
      <c r="P89" s="156"/>
      <c r="T89" s="237"/>
    </row>
    <row r="90" spans="2:32" s="158" customFormat="1" x14ac:dyDescent="0.25">
      <c r="B90" s="299" t="s">
        <v>146</v>
      </c>
      <c r="C90" s="300"/>
      <c r="D90" s="300"/>
      <c r="E90" s="300"/>
      <c r="F90" s="300"/>
      <c r="G90" s="300"/>
      <c r="H90" s="300"/>
      <c r="I90" s="300"/>
      <c r="J90" s="300"/>
      <c r="K90" s="157"/>
      <c r="L90" s="157"/>
      <c r="M90" s="157"/>
      <c r="N90" s="157"/>
      <c r="O90" s="301">
        <f>O56+O66+O69+O78+O87</f>
        <v>1137556.2254999999</v>
      </c>
      <c r="P90" s="302"/>
      <c r="R90" s="229"/>
      <c r="S90" s="227"/>
      <c r="T90" s="159"/>
      <c r="U90" s="159"/>
    </row>
    <row r="91" spans="2:32" s="2" customFormat="1" ht="6.75" customHeight="1" x14ac:dyDescent="0.25">
      <c r="B91" s="160"/>
      <c r="C91" s="161"/>
      <c r="D91" s="161"/>
      <c r="E91" s="161"/>
      <c r="F91" s="161"/>
      <c r="G91" s="161"/>
      <c r="H91" s="161"/>
      <c r="I91" s="161"/>
      <c r="J91" s="161"/>
      <c r="K91" s="161"/>
      <c r="L91" s="161"/>
      <c r="M91" s="161"/>
      <c r="N91" s="161"/>
      <c r="O91" s="162"/>
      <c r="P91" s="163"/>
      <c r="R91" s="228"/>
      <c r="S91" s="229"/>
      <c r="T91" s="124"/>
      <c r="U91" s="124"/>
    </row>
    <row r="92" spans="2:32" s="2" customFormat="1" ht="15" customHeight="1" x14ac:dyDescent="0.25">
      <c r="B92" s="369" t="s">
        <v>100</v>
      </c>
      <c r="C92" s="370"/>
      <c r="D92" s="370"/>
      <c r="E92" s="370"/>
      <c r="F92" s="370"/>
      <c r="G92" s="370"/>
      <c r="H92" s="370"/>
      <c r="I92" s="371"/>
      <c r="J92" s="388">
        <v>0.13500000000000001</v>
      </c>
      <c r="K92" s="388"/>
      <c r="L92" s="164" t="s">
        <v>12</v>
      </c>
      <c r="M92" s="389">
        <f>O56+O69+O87</f>
        <v>1013306.2254999999</v>
      </c>
      <c r="N92" s="389"/>
      <c r="O92" s="303">
        <f>M92*J92</f>
        <v>136796.34044249999</v>
      </c>
      <c r="P92" s="304"/>
      <c r="R92" s="228"/>
      <c r="S92" s="228"/>
      <c r="T92" s="244" t="s">
        <v>209</v>
      </c>
      <c r="U92" s="245"/>
      <c r="V92" s="245"/>
      <c r="W92" s="245"/>
      <c r="X92" s="245"/>
      <c r="Y92" s="245"/>
      <c r="Z92" s="245"/>
      <c r="AA92" s="245"/>
      <c r="AB92" s="245"/>
      <c r="AC92" s="245"/>
      <c r="AD92" s="245"/>
      <c r="AE92" s="245"/>
      <c r="AF92" s="245"/>
    </row>
    <row r="93" spans="2:32" s="2" customFormat="1" ht="15" customHeight="1" x14ac:dyDescent="0.25">
      <c r="B93" s="369" t="s">
        <v>101</v>
      </c>
      <c r="C93" s="370"/>
      <c r="D93" s="370"/>
      <c r="E93" s="370"/>
      <c r="F93" s="370"/>
      <c r="G93" s="370"/>
      <c r="H93" s="370"/>
      <c r="I93" s="371"/>
      <c r="J93" s="310">
        <v>0.23</v>
      </c>
      <c r="K93" s="310"/>
      <c r="L93" s="164" t="s">
        <v>12</v>
      </c>
      <c r="M93" s="389">
        <f>O66</f>
        <v>72500</v>
      </c>
      <c r="N93" s="389"/>
      <c r="O93" s="303">
        <f>M93*J93</f>
        <v>16675</v>
      </c>
      <c r="P93" s="304"/>
      <c r="R93" s="228"/>
      <c r="S93" s="228"/>
      <c r="T93" s="244" t="s">
        <v>210</v>
      </c>
      <c r="U93" s="245"/>
      <c r="V93" s="245"/>
      <c r="W93" s="245"/>
      <c r="X93" s="245"/>
      <c r="Y93" s="245"/>
      <c r="Z93" s="245"/>
      <c r="AA93" s="245"/>
      <c r="AB93" s="245"/>
      <c r="AC93" s="245"/>
      <c r="AD93" s="245"/>
      <c r="AE93" s="245"/>
      <c r="AF93" s="245"/>
    </row>
    <row r="94" spans="2:32" s="2" customFormat="1" ht="15" customHeight="1" x14ac:dyDescent="0.25">
      <c r="B94" s="372" t="s">
        <v>124</v>
      </c>
      <c r="C94" s="373"/>
      <c r="D94" s="373"/>
      <c r="E94" s="373"/>
      <c r="F94" s="373"/>
      <c r="G94" s="373"/>
      <c r="H94" s="373"/>
      <c r="I94" s="374"/>
      <c r="J94" s="378">
        <v>1</v>
      </c>
      <c r="K94" s="379"/>
      <c r="L94" s="359" t="s">
        <v>51</v>
      </c>
      <c r="M94" s="361">
        <v>0</v>
      </c>
      <c r="N94" s="362"/>
      <c r="O94" s="365">
        <f>M94*J94</f>
        <v>0</v>
      </c>
      <c r="P94" s="366"/>
      <c r="R94" s="228"/>
      <c r="S94" s="228"/>
      <c r="T94" s="190"/>
      <c r="U94" s="190"/>
      <c r="V94" s="190"/>
      <c r="W94" s="190"/>
      <c r="X94" s="190"/>
      <c r="Y94" s="190"/>
      <c r="Z94" s="190"/>
      <c r="AA94" s="190"/>
      <c r="AB94" s="190"/>
      <c r="AC94" s="190"/>
      <c r="AD94" s="190"/>
      <c r="AE94" s="190"/>
      <c r="AF94" s="190"/>
    </row>
    <row r="95" spans="2:32" s="2" customFormat="1" ht="25.9" customHeight="1" x14ac:dyDescent="0.25">
      <c r="B95" s="375" t="s">
        <v>125</v>
      </c>
      <c r="C95" s="376"/>
      <c r="D95" s="376"/>
      <c r="E95" s="376"/>
      <c r="F95" s="376"/>
      <c r="G95" s="376"/>
      <c r="H95" s="376"/>
      <c r="I95" s="377"/>
      <c r="J95" s="380"/>
      <c r="K95" s="381"/>
      <c r="L95" s="360"/>
      <c r="M95" s="363"/>
      <c r="N95" s="364"/>
      <c r="O95" s="367"/>
      <c r="P95" s="368"/>
      <c r="R95" s="228"/>
      <c r="S95" s="228"/>
      <c r="T95" s="244" t="s">
        <v>211</v>
      </c>
      <c r="U95" s="245"/>
      <c r="V95" s="245"/>
      <c r="W95" s="245"/>
      <c r="X95" s="245"/>
      <c r="Y95" s="245"/>
      <c r="Z95" s="245"/>
      <c r="AA95" s="245"/>
      <c r="AB95" s="245"/>
      <c r="AC95" s="245"/>
      <c r="AD95" s="245"/>
      <c r="AE95" s="245"/>
      <c r="AF95" s="245"/>
    </row>
    <row r="96" spans="2:32" s="2" customFormat="1" ht="6.75" customHeight="1" x14ac:dyDescent="0.25">
      <c r="B96" s="160"/>
      <c r="C96" s="144"/>
      <c r="P96" s="145"/>
      <c r="R96" s="228"/>
      <c r="S96" s="228"/>
      <c r="T96" s="124"/>
      <c r="U96" s="124"/>
    </row>
    <row r="97" spans="2:32" s="2" customFormat="1" x14ac:dyDescent="0.25">
      <c r="B97" s="299" t="s">
        <v>145</v>
      </c>
      <c r="C97" s="300"/>
      <c r="D97" s="300"/>
      <c r="E97" s="300"/>
      <c r="F97" s="300"/>
      <c r="G97" s="300"/>
      <c r="H97" s="300"/>
      <c r="I97" s="300"/>
      <c r="J97" s="300"/>
      <c r="K97" s="157"/>
      <c r="L97" s="157"/>
      <c r="M97" s="157"/>
      <c r="N97" s="157"/>
      <c r="O97" s="321">
        <f>O90+O92+O93+O94</f>
        <v>1291027.5659425</v>
      </c>
      <c r="P97" s="322"/>
      <c r="R97" s="228"/>
      <c r="S97" s="228"/>
      <c r="T97" s="124"/>
      <c r="U97" s="124"/>
    </row>
    <row r="98" spans="2:32" s="2" customFormat="1" ht="6.75" customHeight="1" thickBot="1" x14ac:dyDescent="0.3">
      <c r="B98" s="165"/>
      <c r="C98" s="148"/>
      <c r="D98" s="149"/>
      <c r="E98" s="149"/>
      <c r="F98" s="149"/>
      <c r="G98" s="149"/>
      <c r="H98" s="149"/>
      <c r="I98" s="149"/>
      <c r="J98" s="149"/>
      <c r="K98" s="149"/>
      <c r="L98" s="149"/>
      <c r="M98" s="149"/>
      <c r="N98" s="149"/>
      <c r="O98" s="149"/>
      <c r="P98" s="166"/>
      <c r="R98" s="228"/>
      <c r="S98" s="228"/>
      <c r="T98" s="124"/>
      <c r="U98" s="124"/>
    </row>
    <row r="99" spans="2:32" s="2" customFormat="1" ht="6.75" customHeight="1" thickBot="1" x14ac:dyDescent="0.3">
      <c r="B99" s="167"/>
      <c r="C99" s="168"/>
      <c r="D99" s="169"/>
      <c r="E99" s="170"/>
      <c r="F99" s="170"/>
      <c r="G99" s="169"/>
      <c r="H99" s="169"/>
      <c r="I99" s="169"/>
      <c r="J99" s="169"/>
      <c r="K99" s="169"/>
      <c r="L99" s="169"/>
      <c r="M99" s="169"/>
      <c r="N99" s="169"/>
      <c r="O99" s="169"/>
      <c r="P99" s="171"/>
      <c r="R99" s="228"/>
      <c r="S99" s="228"/>
      <c r="T99" s="124"/>
      <c r="U99" s="124"/>
    </row>
    <row r="100" spans="2:32" ht="13.5" thickBot="1" x14ac:dyDescent="0.3">
      <c r="B100" s="172" t="s">
        <v>22</v>
      </c>
      <c r="C100" s="144"/>
      <c r="D100" s="2"/>
      <c r="E100" s="323">
        <f>E22/1000</f>
        <v>2</v>
      </c>
      <c r="F100" s="324"/>
      <c r="G100" s="2" t="s">
        <v>14</v>
      </c>
      <c r="H100" s="2"/>
      <c r="I100" s="2"/>
      <c r="J100" s="161"/>
      <c r="K100" s="161"/>
      <c r="L100" s="161"/>
      <c r="M100" s="161"/>
      <c r="N100" s="161" t="s">
        <v>103</v>
      </c>
      <c r="O100" s="319">
        <f>O90/E100</f>
        <v>568778.11274999997</v>
      </c>
      <c r="P100" s="320"/>
      <c r="S100" s="228"/>
    </row>
    <row r="101" spans="2:32" ht="13.5" thickBot="1" x14ac:dyDescent="0.3">
      <c r="B101" s="172"/>
      <c r="C101" s="144"/>
      <c r="D101" s="2"/>
      <c r="E101" s="318"/>
      <c r="F101" s="318"/>
      <c r="G101" s="2"/>
      <c r="H101" s="2"/>
      <c r="I101" s="2"/>
      <c r="J101" s="161"/>
      <c r="K101" s="161"/>
      <c r="L101" s="161"/>
      <c r="M101" s="161"/>
      <c r="N101" s="161" t="s">
        <v>104</v>
      </c>
      <c r="O101" s="319">
        <f>O97/E100</f>
        <v>645513.78297125001</v>
      </c>
      <c r="P101" s="320"/>
    </row>
    <row r="102" spans="2:32" ht="7.5" customHeight="1" thickBot="1" x14ac:dyDescent="0.3">
      <c r="B102" s="6"/>
      <c r="C102" s="148"/>
      <c r="D102" s="149"/>
      <c r="E102" s="9"/>
      <c r="F102" s="9"/>
      <c r="G102" s="149"/>
      <c r="H102" s="149"/>
      <c r="I102" s="149"/>
      <c r="J102" s="173"/>
      <c r="K102" s="173"/>
      <c r="L102" s="173"/>
      <c r="M102" s="173"/>
      <c r="N102" s="173"/>
      <c r="O102" s="174"/>
      <c r="P102" s="175"/>
    </row>
    <row r="103" spans="2:32" ht="6.75" customHeight="1" x14ac:dyDescent="0.25">
      <c r="B103" s="176"/>
      <c r="C103" s="168"/>
      <c r="D103" s="169"/>
      <c r="E103" s="169"/>
      <c r="F103" s="169"/>
      <c r="G103" s="169"/>
      <c r="H103" s="169"/>
      <c r="I103" s="169"/>
      <c r="J103" s="169"/>
      <c r="K103" s="169"/>
      <c r="L103" s="169"/>
      <c r="M103" s="169"/>
      <c r="N103" s="169"/>
      <c r="O103" s="177"/>
      <c r="P103" s="178"/>
    </row>
    <row r="104" spans="2:32" x14ac:dyDescent="0.25">
      <c r="B104" s="172" t="s">
        <v>96</v>
      </c>
      <c r="C104" s="144"/>
      <c r="D104" s="2"/>
      <c r="E104" s="2"/>
      <c r="F104" s="2"/>
      <c r="G104" s="2"/>
      <c r="H104" s="2"/>
      <c r="I104" s="2"/>
      <c r="J104" s="2"/>
      <c r="K104" s="2"/>
      <c r="L104" s="2"/>
      <c r="M104" s="2"/>
      <c r="N104" s="2"/>
      <c r="O104" s="179"/>
      <c r="P104" s="180"/>
    </row>
    <row r="105" spans="2:32" ht="60" customHeight="1" thickBot="1" x14ac:dyDescent="0.3">
      <c r="B105" s="315" t="s">
        <v>227</v>
      </c>
      <c r="C105" s="316"/>
      <c r="D105" s="316"/>
      <c r="E105" s="316"/>
      <c r="F105" s="316"/>
      <c r="G105" s="316"/>
      <c r="H105" s="316"/>
      <c r="I105" s="316"/>
      <c r="J105" s="316"/>
      <c r="K105" s="316"/>
      <c r="L105" s="316"/>
      <c r="M105" s="316"/>
      <c r="N105" s="316"/>
      <c r="O105" s="316"/>
      <c r="P105" s="317"/>
    </row>
    <row r="106" spans="2:32" ht="6.75" customHeight="1" thickBot="1" x14ac:dyDescent="0.3">
      <c r="B106" s="181"/>
      <c r="C106" s="182"/>
      <c r="D106" s="182"/>
      <c r="E106" s="182"/>
      <c r="F106" s="182"/>
      <c r="G106" s="182"/>
      <c r="H106" s="182"/>
      <c r="I106" s="182"/>
      <c r="J106" s="182"/>
      <c r="K106" s="182"/>
      <c r="L106" s="182"/>
      <c r="M106" s="182"/>
      <c r="N106" s="182"/>
      <c r="O106" s="182"/>
      <c r="P106" s="183"/>
    </row>
    <row r="107" spans="2:32" s="2" customFormat="1" x14ac:dyDescent="0.25">
      <c r="B107" s="184" t="s">
        <v>2</v>
      </c>
      <c r="C107" s="294" t="s">
        <v>3</v>
      </c>
      <c r="D107" s="295"/>
      <c r="E107" s="295"/>
      <c r="F107" s="295"/>
      <c r="G107" s="295"/>
      <c r="H107" s="295"/>
      <c r="I107" s="295"/>
      <c r="J107" s="296"/>
      <c r="K107" s="313" t="s">
        <v>4</v>
      </c>
      <c r="L107" s="313"/>
      <c r="M107" s="313" t="s">
        <v>5</v>
      </c>
      <c r="N107" s="313"/>
      <c r="O107" s="313" t="s">
        <v>6</v>
      </c>
      <c r="P107" s="314"/>
      <c r="R107" s="228"/>
      <c r="S107" s="227"/>
      <c r="T107" s="116"/>
      <c r="U107" s="116"/>
      <c r="V107" s="1"/>
      <c r="W107" s="1"/>
      <c r="X107" s="1"/>
      <c r="Y107" s="1"/>
      <c r="Z107" s="1"/>
      <c r="AA107" s="1"/>
      <c r="AB107" s="1"/>
      <c r="AC107" s="1"/>
      <c r="AD107" s="1"/>
      <c r="AE107" s="1"/>
      <c r="AF107" s="1"/>
    </row>
    <row r="108" spans="2:32" ht="15" x14ac:dyDescent="0.25">
      <c r="B108" s="71"/>
      <c r="C108" s="333"/>
      <c r="D108" s="334"/>
      <c r="E108" s="334"/>
      <c r="F108" s="334"/>
      <c r="G108" s="334"/>
      <c r="H108" s="334"/>
      <c r="I108" s="334"/>
      <c r="J108" s="335"/>
      <c r="K108" s="336" t="s">
        <v>201</v>
      </c>
      <c r="L108" s="337"/>
      <c r="M108" s="336" t="s">
        <v>213</v>
      </c>
      <c r="N108" s="337"/>
      <c r="O108" s="326">
        <v>45018</v>
      </c>
      <c r="P108" s="327"/>
      <c r="T108" s="242" t="s">
        <v>212</v>
      </c>
      <c r="U108" s="243"/>
      <c r="V108" s="243"/>
      <c r="W108" s="243"/>
      <c r="X108" s="243"/>
      <c r="Y108" s="243"/>
      <c r="Z108" s="2"/>
      <c r="AA108" s="2"/>
      <c r="AB108" s="2"/>
      <c r="AC108" s="2"/>
      <c r="AD108" s="2"/>
      <c r="AE108" s="2"/>
      <c r="AF108" s="2"/>
    </row>
    <row r="109" spans="2:32" ht="15" x14ac:dyDescent="0.25">
      <c r="B109" s="71"/>
      <c r="C109" s="333"/>
      <c r="D109" s="334"/>
      <c r="E109" s="334"/>
      <c r="F109" s="334"/>
      <c r="G109" s="334"/>
      <c r="H109" s="334"/>
      <c r="I109" s="334"/>
      <c r="J109" s="335"/>
      <c r="K109" s="336"/>
      <c r="L109" s="337"/>
      <c r="M109" s="336"/>
      <c r="N109" s="337"/>
      <c r="O109" s="328"/>
      <c r="P109" s="329"/>
      <c r="S109" s="228"/>
      <c r="T109" s="242"/>
      <c r="U109" s="243"/>
      <c r="V109" s="243"/>
      <c r="W109" s="243"/>
      <c r="X109" s="243"/>
      <c r="Y109" s="243"/>
    </row>
    <row r="110" spans="2:32" ht="6.75" customHeight="1" thickBot="1" x14ac:dyDescent="0.3">
      <c r="B110" s="185"/>
      <c r="C110" s="186"/>
      <c r="D110" s="186"/>
      <c r="E110" s="186"/>
      <c r="F110" s="186"/>
      <c r="G110" s="186"/>
      <c r="H110" s="186"/>
      <c r="I110" s="186"/>
      <c r="J110" s="186"/>
      <c r="K110" s="186"/>
      <c r="L110" s="186"/>
      <c r="M110" s="186"/>
      <c r="N110" s="186"/>
      <c r="O110" s="186"/>
      <c r="P110" s="187"/>
    </row>
    <row r="111" spans="2:32" ht="6.75" customHeight="1" x14ac:dyDescent="0.25">
      <c r="B111" s="4"/>
      <c r="D111" s="121"/>
      <c r="P111" s="5"/>
    </row>
    <row r="112" spans="2:32" ht="59.45" customHeight="1" thickBot="1" x14ac:dyDescent="0.3">
      <c r="B112" s="6" t="s">
        <v>21</v>
      </c>
      <c r="C112" s="330" t="s">
        <v>140</v>
      </c>
      <c r="D112" s="331"/>
      <c r="E112" s="331"/>
      <c r="F112" s="331"/>
      <c r="G112" s="331"/>
      <c r="H112" s="331"/>
      <c r="I112" s="331"/>
      <c r="J112" s="331"/>
      <c r="K112" s="331"/>
      <c r="L112" s="331"/>
      <c r="M112" s="331"/>
      <c r="N112" s="331"/>
      <c r="O112" s="331"/>
      <c r="P112" s="332"/>
    </row>
    <row r="113" spans="3:16" ht="6" customHeight="1" x14ac:dyDescent="0.25">
      <c r="C113" s="325"/>
      <c r="D113" s="325"/>
      <c r="E113" s="325"/>
      <c r="F113" s="325"/>
      <c r="G113" s="325"/>
      <c r="H113" s="325"/>
      <c r="I113" s="325"/>
      <c r="J113" s="325"/>
      <c r="K113" s="325"/>
      <c r="L113" s="325"/>
      <c r="M113" s="325"/>
      <c r="N113" s="325"/>
      <c r="O113" s="325"/>
      <c r="P113" s="325"/>
    </row>
    <row r="114" spans="3:16" x14ac:dyDescent="0.25">
      <c r="C114" s="325"/>
      <c r="D114" s="325"/>
      <c r="E114" s="325"/>
      <c r="F114" s="325"/>
      <c r="G114" s="325"/>
      <c r="H114" s="325"/>
      <c r="I114" s="325"/>
      <c r="J114" s="325"/>
      <c r="K114" s="325"/>
      <c r="L114" s="325"/>
      <c r="M114" s="325"/>
      <c r="N114" s="325"/>
      <c r="O114" s="325"/>
      <c r="P114" s="325"/>
    </row>
    <row r="115" spans="3:16" ht="12" customHeight="1" x14ac:dyDescent="0.25">
      <c r="C115" s="325"/>
      <c r="D115" s="325"/>
      <c r="E115" s="325"/>
      <c r="F115" s="325"/>
      <c r="G115" s="325"/>
      <c r="H115" s="325"/>
      <c r="I115" s="325"/>
      <c r="J115" s="325"/>
      <c r="K115" s="325"/>
      <c r="L115" s="325"/>
      <c r="M115" s="325"/>
      <c r="N115" s="325"/>
      <c r="O115" s="325"/>
      <c r="P115" s="325"/>
    </row>
  </sheetData>
  <sheetProtection algorithmName="SHA-512" hashValue="1QgD4dy0DbFSvmLOV3/w/a6nBNvYcdghYV3ND8mkRFMpVnX4f9G6hg3Z4/7t6rAPJq3LhVnxbAB5zR9qJLeEnA==" saltValue="3JEz9EDyny6XCE3SqlOXDg==" spinCount="100000" sheet="1" selectLockedCells="1"/>
  <mergeCells count="306">
    <mergeCell ref="AC7:AF7"/>
    <mergeCell ref="T58:AF58"/>
    <mergeCell ref="T17:AB18"/>
    <mergeCell ref="T20:AE20"/>
    <mergeCell ref="T22:AB22"/>
    <mergeCell ref="T24:AB24"/>
    <mergeCell ref="T26:AB26"/>
    <mergeCell ref="T28:AE28"/>
    <mergeCell ref="T30:AD30"/>
    <mergeCell ref="T33:AA33"/>
    <mergeCell ref="T34:AB34"/>
    <mergeCell ref="T35:AE35"/>
    <mergeCell ref="T5:AF5"/>
    <mergeCell ref="W7:AB7"/>
    <mergeCell ref="T8:AE8"/>
    <mergeCell ref="T12:AF12"/>
    <mergeCell ref="T14:AF14"/>
    <mergeCell ref="O59:P59"/>
    <mergeCell ref="O60:P60"/>
    <mergeCell ref="O61:P61"/>
    <mergeCell ref="O62:P62"/>
    <mergeCell ref="B29:P29"/>
    <mergeCell ref="M37:N37"/>
    <mergeCell ref="O34:P34"/>
    <mergeCell ref="O35:P35"/>
    <mergeCell ref="O36:P36"/>
    <mergeCell ref="M34:N34"/>
    <mergeCell ref="M35:N35"/>
    <mergeCell ref="M36:N36"/>
    <mergeCell ref="C40:J40"/>
    <mergeCell ref="K33:L33"/>
    <mergeCell ref="O33:P33"/>
    <mergeCell ref="B12:D12"/>
    <mergeCell ref="O12:P12"/>
    <mergeCell ref="B14:D14"/>
    <mergeCell ref="B2:P6"/>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M61:N61"/>
    <mergeCell ref="M62:N62"/>
    <mergeCell ref="M65:N65"/>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B7:P7"/>
    <mergeCell ref="B8:D8"/>
    <mergeCell ref="E8:P8"/>
    <mergeCell ref="B10:D10"/>
    <mergeCell ref="O10:P10"/>
    <mergeCell ref="L14:N14"/>
    <mergeCell ref="L12:N12"/>
    <mergeCell ref="L10:N10"/>
    <mergeCell ref="E14:K14"/>
    <mergeCell ref="E12:K12"/>
    <mergeCell ref="E10:K10"/>
    <mergeCell ref="O14:P14"/>
    <mergeCell ref="O44:P44"/>
    <mergeCell ref="O45:P45"/>
    <mergeCell ref="O46:P46"/>
    <mergeCell ref="K44:L44"/>
    <mergeCell ref="K45:L45"/>
    <mergeCell ref="K46:L46"/>
    <mergeCell ref="K48:L48"/>
    <mergeCell ref="K49:L49"/>
    <mergeCell ref="M44:N44"/>
    <mergeCell ref="M45:N45"/>
    <mergeCell ref="M46:N46"/>
    <mergeCell ref="M47:N47"/>
    <mergeCell ref="M48:N48"/>
    <mergeCell ref="O49:P49"/>
    <mergeCell ref="K47:L47"/>
    <mergeCell ref="M49:N49"/>
    <mergeCell ref="K41:L41"/>
    <mergeCell ref="K42:L42"/>
    <mergeCell ref="K43:L43"/>
    <mergeCell ref="M41:N41"/>
    <mergeCell ref="M42:N42"/>
    <mergeCell ref="M43:N43"/>
    <mergeCell ref="O41:P41"/>
    <mergeCell ref="O42:P42"/>
    <mergeCell ref="O43:P43"/>
    <mergeCell ref="M33:N33"/>
    <mergeCell ref="K40:L40"/>
    <mergeCell ref="M40:N40"/>
    <mergeCell ref="O40:P40"/>
    <mergeCell ref="D38:J38"/>
    <mergeCell ref="K38:L38"/>
    <mergeCell ref="M38:N38"/>
    <mergeCell ref="O38:P38"/>
    <mergeCell ref="B30:D30"/>
    <mergeCell ref="E30:P30"/>
    <mergeCell ref="K34:L34"/>
    <mergeCell ref="K35:L35"/>
    <mergeCell ref="K36:L36"/>
    <mergeCell ref="K37:L37"/>
    <mergeCell ref="O37:P37"/>
    <mergeCell ref="C34:J34"/>
    <mergeCell ref="G72:H72"/>
    <mergeCell ref="O72:P72"/>
    <mergeCell ref="D73:F73"/>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 ref="T84:AD84"/>
    <mergeCell ref="T82:AD82"/>
    <mergeCell ref="T83:AB83"/>
    <mergeCell ref="T92:AF92"/>
    <mergeCell ref="T93:AF93"/>
    <mergeCell ref="T95:AF95"/>
    <mergeCell ref="T109:Y109"/>
    <mergeCell ref="T108:Y108"/>
    <mergeCell ref="T74:AB74"/>
    <mergeCell ref="T78:X78"/>
    <mergeCell ref="T85:AD85"/>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8"/>
  <sheetViews>
    <sheetView showZeros="0" zoomScaleNormal="100" zoomScaleSheetLayoutView="115" workbookViewId="0">
      <selection activeCell="F26" sqref="F26:G26"/>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406" t="s">
        <v>168</v>
      </c>
      <c r="B2" s="406"/>
      <c r="C2" s="406"/>
      <c r="D2" s="406"/>
      <c r="E2" s="406"/>
      <c r="F2" s="406"/>
      <c r="G2" s="406"/>
      <c r="H2" s="406"/>
      <c r="I2" s="406"/>
      <c r="J2" s="406"/>
      <c r="K2" s="406"/>
    </row>
    <row r="3" spans="1:28" ht="15" customHeight="1" x14ac:dyDescent="0.25">
      <c r="A3" s="406"/>
      <c r="B3" s="406"/>
      <c r="C3" s="406"/>
      <c r="D3" s="406"/>
      <c r="E3" s="406"/>
      <c r="F3" s="406"/>
      <c r="G3" s="406"/>
      <c r="H3" s="406"/>
      <c r="I3" s="406"/>
      <c r="J3" s="406"/>
      <c r="K3" s="406"/>
    </row>
    <row r="4" spans="1:28" ht="15" customHeight="1" x14ac:dyDescent="0.25">
      <c r="A4" s="406"/>
      <c r="B4" s="406"/>
      <c r="C4" s="406"/>
      <c r="D4" s="406"/>
      <c r="E4" s="406"/>
      <c r="F4" s="406"/>
      <c r="G4" s="406"/>
      <c r="H4" s="406"/>
      <c r="I4" s="406"/>
      <c r="J4" s="406"/>
      <c r="K4" s="406"/>
    </row>
    <row r="5" spans="1:28" ht="15" customHeight="1" x14ac:dyDescent="0.25">
      <c r="A5" s="406"/>
      <c r="B5" s="406"/>
      <c r="C5" s="406"/>
      <c r="D5" s="406"/>
      <c r="E5" s="406"/>
      <c r="F5" s="406"/>
      <c r="G5" s="406"/>
      <c r="H5" s="406"/>
      <c r="I5" s="406"/>
      <c r="J5" s="406"/>
      <c r="K5" s="406"/>
    </row>
    <row r="6" spans="1:28" ht="6" customHeight="1" x14ac:dyDescent="0.25">
      <c r="A6" s="406"/>
      <c r="B6" s="406"/>
      <c r="C6" s="406"/>
      <c r="D6" s="406"/>
      <c r="E6" s="406"/>
      <c r="F6" s="406"/>
      <c r="G6" s="406"/>
      <c r="H6" s="406"/>
      <c r="I6" s="406"/>
      <c r="J6" s="406"/>
      <c r="K6" s="406"/>
    </row>
    <row r="7" spans="1:28" ht="46.15" customHeight="1" thickBot="1" x14ac:dyDescent="0.25">
      <c r="A7" s="421" t="s">
        <v>171</v>
      </c>
      <c r="B7" s="421"/>
      <c r="C7" s="421"/>
      <c r="D7" s="421"/>
      <c r="E7" s="421"/>
      <c r="F7" s="421"/>
      <c r="G7" s="421"/>
      <c r="H7" s="421"/>
      <c r="I7" s="421"/>
      <c r="J7" s="421"/>
      <c r="K7" s="421"/>
      <c r="M7" s="188" t="s">
        <v>177</v>
      </c>
      <c r="N7" s="189"/>
      <c r="O7" s="189"/>
      <c r="P7" s="189"/>
      <c r="Q7" s="189"/>
      <c r="R7" s="189"/>
      <c r="S7" s="189"/>
      <c r="T7" s="189"/>
      <c r="U7" s="189"/>
      <c r="V7" s="189"/>
      <c r="W7" s="189"/>
      <c r="X7" s="189"/>
      <c r="Y7" s="189"/>
      <c r="Z7" s="189"/>
      <c r="AA7" s="189"/>
      <c r="AB7" s="189"/>
    </row>
    <row r="8" spans="1:28" ht="15" customHeight="1" x14ac:dyDescent="0.25">
      <c r="A8" s="422" t="s">
        <v>7</v>
      </c>
      <c r="B8" s="423"/>
      <c r="C8" s="423"/>
      <c r="D8" s="424" t="str">
        <f>'Cost Estimate'!E8</f>
        <v>R5 - Navan Road - Dublin</v>
      </c>
      <c r="E8" s="425"/>
      <c r="F8" s="425"/>
      <c r="G8" s="425"/>
      <c r="H8" s="425"/>
      <c r="I8" s="425"/>
      <c r="J8" s="425"/>
      <c r="K8" s="426"/>
      <c r="M8" s="242" t="s">
        <v>197</v>
      </c>
      <c r="N8" s="243"/>
      <c r="O8" s="243"/>
      <c r="P8" s="243"/>
      <c r="Q8" s="243"/>
      <c r="R8" s="243"/>
      <c r="S8" s="243"/>
      <c r="T8" s="243"/>
      <c r="U8" s="243"/>
      <c r="V8" s="243"/>
      <c r="W8" s="243"/>
      <c r="X8" s="243"/>
      <c r="Y8" s="243"/>
      <c r="Z8" s="243"/>
      <c r="AA8" s="243"/>
      <c r="AB8" s="243"/>
    </row>
    <row r="9" spans="1:28" ht="6.75" customHeight="1" x14ac:dyDescent="0.25">
      <c r="A9" s="418"/>
      <c r="B9" s="419"/>
      <c r="C9" s="419"/>
      <c r="D9" s="419"/>
      <c r="E9" s="419"/>
      <c r="F9" s="419"/>
      <c r="G9" s="419"/>
      <c r="H9" s="419"/>
      <c r="I9" s="419"/>
      <c r="J9" s="419"/>
      <c r="K9" s="420"/>
      <c r="M9" s="189"/>
      <c r="N9" s="189"/>
      <c r="O9" s="189"/>
      <c r="P9" s="189"/>
      <c r="Q9" s="189"/>
      <c r="R9" s="189"/>
      <c r="S9" s="189"/>
      <c r="T9" s="189"/>
      <c r="U9" s="189"/>
      <c r="V9" s="189"/>
      <c r="W9" s="189"/>
      <c r="X9" s="189"/>
      <c r="Y9" s="189"/>
      <c r="Z9" s="189"/>
      <c r="AA9" s="189"/>
      <c r="AB9" s="189"/>
    </row>
    <row r="10" spans="1:28" ht="15" customHeight="1" x14ac:dyDescent="0.25">
      <c r="A10" s="427" t="s">
        <v>110</v>
      </c>
      <c r="B10" s="428"/>
      <c r="C10" s="428"/>
      <c r="D10" s="429" t="str">
        <f>'Cost Estimate'!E10</f>
        <v>DLR/2/001 5G</v>
      </c>
      <c r="E10" s="430"/>
      <c r="F10" s="428" t="s">
        <v>163</v>
      </c>
      <c r="G10" s="428"/>
      <c r="H10" s="428"/>
      <c r="I10" s="428"/>
      <c r="J10" s="431" t="str">
        <f>'Cost Estimate'!O10</f>
        <v>Sally Gate - South Dublin</v>
      </c>
      <c r="K10" s="432"/>
      <c r="M10" s="242" t="s">
        <v>197</v>
      </c>
      <c r="N10" s="243"/>
      <c r="O10" s="243"/>
      <c r="P10" s="243"/>
      <c r="Q10" s="243"/>
      <c r="R10" s="243"/>
      <c r="S10" s="243"/>
      <c r="T10" s="243"/>
      <c r="U10" s="243"/>
      <c r="V10" s="243"/>
      <c r="W10" s="243"/>
      <c r="X10" s="243"/>
      <c r="Y10" s="243"/>
      <c r="Z10" s="243"/>
      <c r="AA10" s="243"/>
      <c r="AB10" s="243"/>
    </row>
    <row r="11" spans="1:28" ht="6.75" customHeight="1" x14ac:dyDescent="0.25">
      <c r="A11" s="418"/>
      <c r="B11" s="419"/>
      <c r="C11" s="419"/>
      <c r="D11" s="419"/>
      <c r="E11" s="419"/>
      <c r="F11" s="419"/>
      <c r="G11" s="419"/>
      <c r="H11" s="419"/>
      <c r="I11" s="419"/>
      <c r="J11" s="419"/>
      <c r="K11" s="420"/>
      <c r="M11" s="189"/>
      <c r="N11" s="189"/>
      <c r="O11" s="189"/>
      <c r="P11" s="189"/>
      <c r="Q11" s="189"/>
      <c r="R11" s="189"/>
      <c r="S11" s="189"/>
      <c r="T11" s="189"/>
      <c r="U11" s="189"/>
      <c r="V11" s="189"/>
      <c r="W11" s="189"/>
      <c r="X11" s="189"/>
      <c r="Y11" s="189"/>
      <c r="Z11" s="189"/>
      <c r="AA11" s="189"/>
      <c r="AB11" s="189"/>
    </row>
    <row r="12" spans="1:28" ht="15" customHeight="1" x14ac:dyDescent="0.25">
      <c r="A12" s="427" t="s">
        <v>164</v>
      </c>
      <c r="B12" s="428"/>
      <c r="C12" s="428"/>
      <c r="D12" s="429" t="str">
        <f>'Cost Estimate'!E12</f>
        <v>NTA</v>
      </c>
      <c r="E12" s="430"/>
      <c r="F12" s="433" t="s">
        <v>165</v>
      </c>
      <c r="G12" s="434"/>
      <c r="H12" s="434"/>
      <c r="I12" s="434"/>
      <c r="J12" s="431">
        <f>'Cost Estimate'!O12</f>
        <v>45018</v>
      </c>
      <c r="K12" s="432"/>
      <c r="M12" s="242" t="s">
        <v>197</v>
      </c>
      <c r="N12" s="243"/>
      <c r="O12" s="243"/>
      <c r="P12" s="243"/>
      <c r="Q12" s="243"/>
      <c r="R12" s="243"/>
      <c r="S12" s="243"/>
      <c r="T12" s="243"/>
      <c r="U12" s="243"/>
      <c r="V12" s="243"/>
      <c r="W12" s="243"/>
      <c r="X12" s="243"/>
      <c r="Y12" s="243"/>
      <c r="Z12" s="243"/>
      <c r="AA12" s="243"/>
      <c r="AB12" s="243"/>
    </row>
    <row r="13" spans="1:28" ht="6.75" customHeight="1" x14ac:dyDescent="0.25">
      <c r="A13" s="418"/>
      <c r="B13" s="419"/>
      <c r="C13" s="419"/>
      <c r="D13" s="419"/>
      <c r="E13" s="419"/>
      <c r="F13" s="419"/>
      <c r="G13" s="419"/>
      <c r="H13" s="419"/>
      <c r="I13" s="419"/>
      <c r="J13" s="419"/>
      <c r="K13" s="420"/>
      <c r="M13" s="189"/>
      <c r="N13" s="189"/>
      <c r="O13" s="189"/>
      <c r="P13" s="189"/>
      <c r="Q13" s="189"/>
      <c r="R13" s="189"/>
      <c r="S13" s="189"/>
      <c r="T13" s="189"/>
      <c r="U13" s="189"/>
      <c r="V13" s="189"/>
      <c r="W13" s="189"/>
      <c r="X13" s="189"/>
      <c r="Y13" s="189"/>
      <c r="Z13" s="189"/>
      <c r="AA13" s="189"/>
      <c r="AB13" s="189"/>
    </row>
    <row r="14" spans="1:28" ht="14.45" customHeight="1" x14ac:dyDescent="0.25">
      <c r="A14" s="427" t="s">
        <v>166</v>
      </c>
      <c r="B14" s="428"/>
      <c r="C14" s="428"/>
      <c r="D14" s="429" t="str">
        <f>'Cost Estimate'!E14</f>
        <v>South Dublin</v>
      </c>
      <c r="E14" s="435"/>
      <c r="F14" s="434" t="s">
        <v>76</v>
      </c>
      <c r="G14" s="434"/>
      <c r="H14" s="434"/>
      <c r="I14" s="434"/>
      <c r="J14" s="431" t="str">
        <f>'Cost Estimate'!O14</f>
        <v>Q2 2023</v>
      </c>
      <c r="K14" s="432"/>
      <c r="M14" s="242" t="s">
        <v>197</v>
      </c>
      <c r="N14" s="243"/>
      <c r="O14" s="243"/>
      <c r="P14" s="243"/>
      <c r="Q14" s="243"/>
      <c r="R14" s="243"/>
      <c r="S14" s="243"/>
      <c r="T14" s="243"/>
      <c r="U14" s="243"/>
      <c r="V14" s="243"/>
      <c r="W14" s="243"/>
      <c r="X14" s="243"/>
      <c r="Y14" s="243"/>
      <c r="Z14" s="243"/>
      <c r="AA14" s="243"/>
      <c r="AB14" s="243"/>
    </row>
    <row r="15" spans="1:28" ht="13.5" thickBot="1" x14ac:dyDescent="0.3">
      <c r="A15" s="102"/>
      <c r="B15" s="103"/>
      <c r="C15" s="103"/>
      <c r="D15" s="103"/>
      <c r="E15" s="103"/>
      <c r="F15" s="103"/>
      <c r="G15" s="103"/>
      <c r="H15" s="103"/>
      <c r="I15" s="103"/>
      <c r="J15" s="103"/>
      <c r="K15" s="104"/>
      <c r="M15" s="189"/>
      <c r="N15" s="189"/>
      <c r="O15" s="189"/>
      <c r="P15" s="189"/>
      <c r="Q15" s="189"/>
      <c r="R15" s="189"/>
      <c r="S15" s="189"/>
      <c r="T15" s="189"/>
      <c r="U15" s="189"/>
      <c r="V15" s="189"/>
      <c r="W15" s="189"/>
      <c r="X15" s="189"/>
      <c r="Y15" s="189"/>
      <c r="Z15" s="189"/>
      <c r="AA15" s="189"/>
      <c r="AB15" s="189"/>
    </row>
    <row r="16" spans="1:28" s="2" customFormat="1" x14ac:dyDescent="0.25">
      <c r="A16" s="105">
        <v>1</v>
      </c>
      <c r="B16" s="106" t="s">
        <v>169</v>
      </c>
      <c r="C16" s="107"/>
      <c r="D16" s="107"/>
      <c r="E16" s="107"/>
      <c r="F16" s="107"/>
      <c r="G16" s="107"/>
      <c r="H16" s="107"/>
      <c r="I16" s="107"/>
      <c r="J16" s="107"/>
      <c r="K16" s="108"/>
      <c r="M16" s="192"/>
      <c r="N16" s="192"/>
      <c r="O16" s="192"/>
      <c r="P16" s="192"/>
      <c r="Q16" s="192"/>
      <c r="R16" s="192"/>
      <c r="S16" s="192"/>
      <c r="T16" s="192"/>
      <c r="U16" s="192"/>
      <c r="V16" s="192"/>
      <c r="W16" s="192"/>
      <c r="X16" s="192"/>
      <c r="Y16" s="192"/>
      <c r="Z16" s="192"/>
      <c r="AA16" s="192"/>
      <c r="AB16" s="192"/>
    </row>
    <row r="17" spans="1:28" ht="15" customHeight="1" x14ac:dyDescent="0.25">
      <c r="A17" s="109"/>
      <c r="B17" s="101">
        <v>1.1000000000000001</v>
      </c>
      <c r="C17" s="412" t="s">
        <v>149</v>
      </c>
      <c r="D17" s="413"/>
      <c r="E17" s="414"/>
      <c r="F17" s="415">
        <v>1</v>
      </c>
      <c r="G17" s="415"/>
      <c r="H17" s="3" t="s">
        <v>51</v>
      </c>
      <c r="I17" s="115">
        <f>SUM('Cost Estimate'!O59:P59)</f>
        <v>15000</v>
      </c>
      <c r="J17" s="416">
        <f>F17*I17</f>
        <v>15000</v>
      </c>
      <c r="K17" s="417"/>
      <c r="M17" s="242" t="s">
        <v>197</v>
      </c>
      <c r="N17" s="243"/>
      <c r="O17" s="243"/>
      <c r="P17" s="243"/>
      <c r="Q17" s="243"/>
      <c r="R17" s="243"/>
      <c r="S17" s="243"/>
      <c r="T17" s="243"/>
      <c r="U17" s="243"/>
      <c r="V17" s="243"/>
      <c r="W17" s="243"/>
      <c r="X17" s="243"/>
      <c r="Y17" s="243"/>
      <c r="Z17" s="243"/>
      <c r="AA17" s="243"/>
      <c r="AB17" s="243"/>
    </row>
    <row r="18" spans="1:28" ht="15" customHeight="1" x14ac:dyDescent="0.25">
      <c r="A18" s="109"/>
      <c r="B18" s="101">
        <v>1.2</v>
      </c>
      <c r="C18" s="412" t="s">
        <v>150</v>
      </c>
      <c r="D18" s="413"/>
      <c r="E18" s="414"/>
      <c r="F18" s="415">
        <v>1</v>
      </c>
      <c r="G18" s="415"/>
      <c r="H18" s="3" t="s">
        <v>51</v>
      </c>
      <c r="I18" s="115">
        <f>SUM('Cost Estimate'!O60:P60)</f>
        <v>8000</v>
      </c>
      <c r="J18" s="416">
        <f t="shared" ref="J18:J26" si="0">F18*I18</f>
        <v>8000</v>
      </c>
      <c r="K18" s="417"/>
      <c r="M18" s="242" t="s">
        <v>197</v>
      </c>
      <c r="N18" s="243"/>
      <c r="O18" s="243"/>
      <c r="P18" s="243"/>
      <c r="Q18" s="243"/>
      <c r="R18" s="243"/>
      <c r="S18" s="243"/>
      <c r="T18" s="243"/>
      <c r="U18" s="243"/>
      <c r="V18" s="243"/>
      <c r="W18" s="243"/>
      <c r="X18" s="243"/>
      <c r="Y18" s="243"/>
      <c r="Z18" s="243"/>
      <c r="AA18" s="243"/>
      <c r="AB18" s="243"/>
    </row>
    <row r="19" spans="1:28" ht="15" customHeight="1" x14ac:dyDescent="0.25">
      <c r="A19" s="109"/>
      <c r="B19" s="101">
        <v>1.3</v>
      </c>
      <c r="C19" s="412" t="s">
        <v>151</v>
      </c>
      <c r="D19" s="413"/>
      <c r="E19" s="414"/>
      <c r="F19" s="415">
        <v>1</v>
      </c>
      <c r="G19" s="415"/>
      <c r="H19" s="3" t="s">
        <v>51</v>
      </c>
      <c r="I19" s="115">
        <f>SUM('Cost Estimate'!O61:P61)</f>
        <v>12000</v>
      </c>
      <c r="J19" s="416">
        <f t="shared" si="0"/>
        <v>12000</v>
      </c>
      <c r="K19" s="417"/>
      <c r="M19" s="242" t="s">
        <v>197</v>
      </c>
      <c r="N19" s="243"/>
      <c r="O19" s="243"/>
      <c r="P19" s="243"/>
      <c r="Q19" s="243"/>
      <c r="R19" s="243"/>
      <c r="S19" s="243"/>
      <c r="T19" s="243"/>
      <c r="U19" s="243"/>
      <c r="V19" s="243"/>
      <c r="W19" s="243"/>
      <c r="X19" s="243"/>
      <c r="Y19" s="243"/>
      <c r="Z19" s="243"/>
      <c r="AA19" s="243"/>
      <c r="AB19" s="243"/>
    </row>
    <row r="20" spans="1:28" ht="15" customHeight="1" x14ac:dyDescent="0.25">
      <c r="A20" s="109"/>
      <c r="B20" s="101">
        <v>1.4</v>
      </c>
      <c r="C20" s="412" t="s">
        <v>152</v>
      </c>
      <c r="D20" s="413"/>
      <c r="E20" s="414"/>
      <c r="F20" s="415">
        <v>1</v>
      </c>
      <c r="G20" s="415"/>
      <c r="H20" s="3" t="s">
        <v>51</v>
      </c>
      <c r="I20" s="115">
        <f>SUM('Cost Estimate'!O62:P62)</f>
        <v>5000</v>
      </c>
      <c r="J20" s="416">
        <f t="shared" si="0"/>
        <v>5000</v>
      </c>
      <c r="K20" s="417"/>
      <c r="M20" s="242" t="s">
        <v>197</v>
      </c>
      <c r="N20" s="243"/>
      <c r="O20" s="243"/>
      <c r="P20" s="243"/>
      <c r="Q20" s="243"/>
      <c r="R20" s="243"/>
      <c r="S20" s="243"/>
      <c r="T20" s="243"/>
      <c r="U20" s="243"/>
      <c r="V20" s="243"/>
      <c r="W20" s="243"/>
      <c r="X20" s="243"/>
      <c r="Y20" s="243"/>
      <c r="Z20" s="243"/>
      <c r="AA20" s="243"/>
      <c r="AB20" s="243"/>
    </row>
    <row r="21" spans="1:28" ht="15" customHeight="1" x14ac:dyDescent="0.25">
      <c r="A21" s="109"/>
      <c r="B21" s="101">
        <v>1.5</v>
      </c>
      <c r="C21" s="412" t="s">
        <v>153</v>
      </c>
      <c r="D21" s="413"/>
      <c r="E21" s="414"/>
      <c r="F21" s="415">
        <v>1</v>
      </c>
      <c r="G21" s="415"/>
      <c r="H21" s="3" t="s">
        <v>51</v>
      </c>
      <c r="I21" s="115">
        <f>SUM('Cost Estimate'!O63:P63)</f>
        <v>15000</v>
      </c>
      <c r="J21" s="416">
        <f t="shared" si="0"/>
        <v>15000</v>
      </c>
      <c r="K21" s="417"/>
      <c r="M21" s="242" t="s">
        <v>197</v>
      </c>
      <c r="N21" s="243"/>
      <c r="O21" s="243"/>
      <c r="P21" s="243"/>
      <c r="Q21" s="243"/>
      <c r="R21" s="243"/>
      <c r="S21" s="243"/>
      <c r="T21" s="243"/>
      <c r="U21" s="243"/>
      <c r="V21" s="243"/>
      <c r="W21" s="243"/>
      <c r="X21" s="243"/>
      <c r="Y21" s="243"/>
      <c r="Z21" s="243"/>
      <c r="AA21" s="243"/>
      <c r="AB21" s="243"/>
    </row>
    <row r="22" spans="1:28" ht="15" customHeight="1" x14ac:dyDescent="0.25">
      <c r="A22" s="109"/>
      <c r="B22" s="101">
        <v>1.6</v>
      </c>
      <c r="C22" s="412" t="s">
        <v>154</v>
      </c>
      <c r="D22" s="413"/>
      <c r="E22" s="414"/>
      <c r="F22" s="415">
        <v>1</v>
      </c>
      <c r="G22" s="415"/>
      <c r="H22" s="3" t="s">
        <v>51</v>
      </c>
      <c r="I22" s="115">
        <f>SUM('Cost Estimate'!O64:P64)</f>
        <v>15000</v>
      </c>
      <c r="J22" s="416">
        <f t="shared" si="0"/>
        <v>15000</v>
      </c>
      <c r="K22" s="417"/>
      <c r="M22" s="242" t="s">
        <v>197</v>
      </c>
      <c r="N22" s="243"/>
      <c r="O22" s="243"/>
      <c r="P22" s="243"/>
      <c r="Q22" s="243"/>
      <c r="R22" s="243"/>
      <c r="S22" s="243"/>
      <c r="T22" s="243"/>
      <c r="U22" s="243"/>
      <c r="V22" s="243"/>
      <c r="W22" s="243"/>
      <c r="X22" s="243"/>
      <c r="Y22" s="243"/>
      <c r="Z22" s="243"/>
      <c r="AA22" s="243"/>
      <c r="AB22" s="243"/>
    </row>
    <row r="23" spans="1:28" ht="15" customHeight="1" x14ac:dyDescent="0.25">
      <c r="A23" s="109"/>
      <c r="B23" s="101">
        <v>1.7</v>
      </c>
      <c r="C23" s="412" t="s">
        <v>155</v>
      </c>
      <c r="D23" s="413"/>
      <c r="E23" s="414"/>
      <c r="F23" s="415">
        <v>1</v>
      </c>
      <c r="G23" s="415"/>
      <c r="H23" s="3" t="s">
        <v>51</v>
      </c>
      <c r="I23" s="115">
        <f>SUM('Cost Estimate'!O65:P65)</f>
        <v>2500</v>
      </c>
      <c r="J23" s="416">
        <f t="shared" si="0"/>
        <v>2500</v>
      </c>
      <c r="K23" s="417"/>
      <c r="M23" s="242" t="s">
        <v>197</v>
      </c>
      <c r="N23" s="243"/>
      <c r="O23" s="243"/>
      <c r="P23" s="243"/>
      <c r="Q23" s="243"/>
      <c r="R23" s="243"/>
      <c r="S23" s="243"/>
      <c r="T23" s="243"/>
      <c r="U23" s="243"/>
      <c r="V23" s="243"/>
      <c r="W23" s="243"/>
      <c r="X23" s="243"/>
      <c r="Y23" s="243"/>
      <c r="Z23" s="243"/>
      <c r="AA23" s="243"/>
      <c r="AB23" s="243"/>
    </row>
    <row r="24" spans="1:28" ht="15" customHeight="1" x14ac:dyDescent="0.25">
      <c r="A24" s="109"/>
      <c r="B24" s="101">
        <v>1.8</v>
      </c>
      <c r="C24" s="412" t="s">
        <v>235</v>
      </c>
      <c r="D24" s="413"/>
      <c r="E24" s="414"/>
      <c r="F24" s="415">
        <v>1</v>
      </c>
      <c r="G24" s="415"/>
      <c r="H24" s="3" t="s">
        <v>51</v>
      </c>
      <c r="I24" s="115">
        <f>SUM('Cost Estimate'!O56:P56)+SUM('Cost Estimate'!O69:P69)</f>
        <v>863250</v>
      </c>
      <c r="J24" s="416">
        <f t="shared" si="0"/>
        <v>863250</v>
      </c>
      <c r="K24" s="417"/>
      <c r="M24" s="242" t="s">
        <v>197</v>
      </c>
      <c r="N24" s="243"/>
      <c r="O24" s="243"/>
      <c r="P24" s="243"/>
      <c r="Q24" s="243"/>
      <c r="R24" s="243"/>
      <c r="S24" s="243"/>
      <c r="T24" s="243"/>
      <c r="U24" s="243"/>
      <c r="V24" s="243"/>
      <c r="W24" s="243"/>
      <c r="X24" s="243"/>
      <c r="Y24" s="243"/>
      <c r="Z24" s="243"/>
      <c r="AA24" s="243"/>
      <c r="AB24" s="243"/>
    </row>
    <row r="25" spans="1:28" ht="15" customHeight="1" x14ac:dyDescent="0.25">
      <c r="A25" s="109"/>
      <c r="B25" s="101">
        <v>1.9</v>
      </c>
      <c r="C25" s="412" t="s">
        <v>236</v>
      </c>
      <c r="D25" s="413"/>
      <c r="E25" s="414"/>
      <c r="F25" s="415">
        <v>1</v>
      </c>
      <c r="G25" s="415"/>
      <c r="H25" s="3" t="s">
        <v>51</v>
      </c>
      <c r="I25" s="115">
        <f>SUM('Cost Estimate'!O87:P87)</f>
        <v>150056.2255</v>
      </c>
      <c r="J25" s="416">
        <f t="shared" ref="J25" si="1">F25*I25</f>
        <v>150056.2255</v>
      </c>
      <c r="K25" s="417"/>
      <c r="M25" s="242" t="s">
        <v>197</v>
      </c>
      <c r="N25" s="243"/>
      <c r="O25" s="243"/>
      <c r="P25" s="243"/>
      <c r="Q25" s="243"/>
      <c r="R25" s="243"/>
      <c r="S25" s="243"/>
      <c r="T25" s="243"/>
      <c r="U25" s="243"/>
      <c r="V25" s="243"/>
      <c r="W25" s="243"/>
      <c r="X25" s="243"/>
      <c r="Y25" s="243"/>
      <c r="Z25" s="243"/>
      <c r="AA25" s="243"/>
      <c r="AB25" s="243"/>
    </row>
    <row r="26" spans="1:28" ht="15" customHeight="1" x14ac:dyDescent="0.25">
      <c r="A26" s="109"/>
      <c r="B26" s="236">
        <v>1.1000000000000001</v>
      </c>
      <c r="C26" s="412" t="s">
        <v>234</v>
      </c>
      <c r="D26" s="413"/>
      <c r="E26" s="414"/>
      <c r="F26" s="415">
        <v>1</v>
      </c>
      <c r="G26" s="415"/>
      <c r="H26" s="3" t="s">
        <v>51</v>
      </c>
      <c r="I26" s="115">
        <f>SUM('Cost Estimate'!O78:P78)</f>
        <v>51750</v>
      </c>
      <c r="J26" s="416">
        <f t="shared" si="0"/>
        <v>51750</v>
      </c>
      <c r="K26" s="417"/>
      <c r="M26" s="242" t="s">
        <v>197</v>
      </c>
      <c r="N26" s="243"/>
      <c r="O26" s="243"/>
      <c r="P26" s="243"/>
      <c r="Q26" s="243"/>
      <c r="R26" s="243"/>
      <c r="S26" s="243"/>
      <c r="T26" s="243"/>
      <c r="U26" s="243"/>
      <c r="V26" s="243"/>
      <c r="W26" s="243"/>
      <c r="X26" s="243"/>
      <c r="Y26" s="243"/>
      <c r="Z26" s="243"/>
      <c r="AA26" s="243"/>
      <c r="AB26" s="243"/>
    </row>
    <row r="27" spans="1:28" ht="6" customHeight="1" x14ac:dyDescent="0.25">
      <c r="A27" s="109"/>
      <c r="B27" s="436"/>
      <c r="C27" s="437"/>
      <c r="D27" s="437"/>
      <c r="E27" s="437"/>
      <c r="F27" s="437"/>
      <c r="G27" s="437"/>
      <c r="H27" s="437"/>
      <c r="I27" s="437"/>
      <c r="J27" s="437"/>
      <c r="K27" s="438"/>
      <c r="M27" s="189"/>
      <c r="N27" s="189"/>
      <c r="O27" s="189"/>
      <c r="P27" s="189"/>
      <c r="Q27" s="189"/>
      <c r="R27" s="189"/>
      <c r="S27" s="189"/>
      <c r="T27" s="189"/>
      <c r="U27" s="189"/>
      <c r="V27" s="189"/>
      <c r="W27" s="189"/>
      <c r="X27" s="189"/>
      <c r="Y27" s="189"/>
      <c r="Z27" s="189"/>
      <c r="AA27" s="189"/>
      <c r="AB27" s="189"/>
    </row>
    <row r="28" spans="1:28" ht="15" customHeight="1" x14ac:dyDescent="0.25">
      <c r="A28" s="109"/>
      <c r="B28" s="439" t="s">
        <v>170</v>
      </c>
      <c r="C28" s="440"/>
      <c r="D28" s="440"/>
      <c r="E28" s="440"/>
      <c r="F28" s="440"/>
      <c r="G28" s="440"/>
      <c r="H28" s="440"/>
      <c r="I28" s="441"/>
      <c r="J28" s="297">
        <f>SUM(J17:K26)</f>
        <v>1137556.2254999999</v>
      </c>
      <c r="K28" s="442"/>
      <c r="M28" s="242" t="s">
        <v>197</v>
      </c>
      <c r="N28" s="243"/>
      <c r="O28" s="243"/>
      <c r="P28" s="243"/>
      <c r="Q28" s="243"/>
      <c r="R28" s="243"/>
      <c r="S28" s="243"/>
      <c r="T28" s="243"/>
      <c r="U28" s="243"/>
      <c r="V28" s="243"/>
      <c r="W28" s="243"/>
      <c r="X28" s="243"/>
      <c r="Y28" s="243"/>
      <c r="Z28" s="243"/>
      <c r="AA28" s="243"/>
      <c r="AB28" s="243"/>
    </row>
    <row r="29" spans="1:28" ht="15" customHeight="1" x14ac:dyDescent="0.25">
      <c r="A29" s="109"/>
      <c r="B29" s="439" t="s">
        <v>222</v>
      </c>
      <c r="C29" s="440"/>
      <c r="D29" s="440"/>
      <c r="E29" s="440"/>
      <c r="F29" s="440"/>
      <c r="G29" s="440"/>
      <c r="H29" s="440"/>
      <c r="I29" s="441"/>
      <c r="J29" s="445">
        <f>SUM('Cost Estimate'!O92:P92)</f>
        <v>136796.34044249999</v>
      </c>
      <c r="K29" s="446"/>
      <c r="M29" s="242" t="s">
        <v>197</v>
      </c>
      <c r="N29" s="243"/>
      <c r="O29" s="243"/>
      <c r="P29" s="243"/>
      <c r="Q29" s="243"/>
      <c r="R29" s="243"/>
      <c r="S29" s="243"/>
      <c r="T29" s="243"/>
      <c r="U29" s="243"/>
      <c r="V29" s="243"/>
      <c r="W29" s="243"/>
      <c r="X29" s="243"/>
      <c r="Y29" s="243"/>
      <c r="Z29" s="243"/>
      <c r="AA29" s="243"/>
      <c r="AB29" s="243"/>
    </row>
    <row r="30" spans="1:28" ht="15" customHeight="1" x14ac:dyDescent="0.25">
      <c r="A30" s="109"/>
      <c r="B30" s="439" t="s">
        <v>223</v>
      </c>
      <c r="C30" s="440"/>
      <c r="D30" s="440"/>
      <c r="E30" s="440"/>
      <c r="F30" s="440"/>
      <c r="G30" s="440"/>
      <c r="H30" s="440"/>
      <c r="I30" s="441"/>
      <c r="J30" s="445">
        <f>SUM('Cost Estimate'!O93:P93)</f>
        <v>16675</v>
      </c>
      <c r="K30" s="446"/>
      <c r="M30" s="242" t="s">
        <v>197</v>
      </c>
      <c r="N30" s="243"/>
      <c r="O30" s="243"/>
      <c r="P30" s="243"/>
      <c r="Q30" s="243"/>
      <c r="R30" s="243"/>
      <c r="S30" s="243"/>
      <c r="T30" s="243"/>
      <c r="U30" s="243"/>
      <c r="V30" s="243"/>
      <c r="W30" s="243"/>
      <c r="X30" s="243"/>
      <c r="Y30" s="243"/>
      <c r="Z30" s="243"/>
      <c r="AA30" s="243"/>
      <c r="AB30" s="243"/>
    </row>
    <row r="31" spans="1:28" ht="15" customHeight="1" x14ac:dyDescent="0.25">
      <c r="A31" s="109"/>
      <c r="B31" s="439" t="s">
        <v>224</v>
      </c>
      <c r="C31" s="440"/>
      <c r="D31" s="440"/>
      <c r="E31" s="440"/>
      <c r="F31" s="440"/>
      <c r="G31" s="440"/>
      <c r="H31" s="440"/>
      <c r="I31" s="441"/>
      <c r="J31" s="447">
        <f>SUM('Cost Estimate'!O94:P95)</f>
        <v>0</v>
      </c>
      <c r="K31" s="448"/>
      <c r="M31" s="242" t="s">
        <v>229</v>
      </c>
      <c r="N31" s="243"/>
      <c r="O31" s="243"/>
      <c r="P31" s="243"/>
      <c r="Q31" s="243"/>
      <c r="R31" s="243"/>
      <c r="S31" s="243"/>
      <c r="T31" s="243"/>
      <c r="U31" s="243"/>
      <c r="V31" s="189"/>
      <c r="W31" s="189"/>
      <c r="X31" s="189"/>
      <c r="Y31" s="189"/>
      <c r="Z31" s="189"/>
      <c r="AA31" s="189"/>
      <c r="AB31" s="189"/>
    </row>
    <row r="32" spans="1:28" ht="5.25" customHeight="1" x14ac:dyDescent="0.25">
      <c r="A32" s="109"/>
      <c r="B32" s="232"/>
      <c r="C32" s="233"/>
      <c r="D32" s="233"/>
      <c r="E32" s="233"/>
      <c r="F32" s="233"/>
      <c r="G32" s="233"/>
      <c r="H32" s="233"/>
      <c r="I32" s="233"/>
      <c r="J32" s="234"/>
      <c r="K32" s="235"/>
      <c r="M32" s="189"/>
      <c r="N32" s="189"/>
      <c r="O32" s="189"/>
      <c r="P32" s="189"/>
      <c r="Q32" s="189"/>
      <c r="R32" s="189"/>
      <c r="S32" s="189"/>
      <c r="T32" s="189"/>
      <c r="U32" s="189"/>
      <c r="V32" s="189"/>
      <c r="W32" s="189"/>
      <c r="X32" s="189"/>
      <c r="Y32" s="189"/>
      <c r="Z32" s="189"/>
      <c r="AA32" s="189"/>
      <c r="AB32" s="189"/>
    </row>
    <row r="33" spans="1:28" ht="15" customHeight="1" thickBot="1" x14ac:dyDescent="0.3">
      <c r="A33" s="109"/>
      <c r="B33" s="439" t="s">
        <v>230</v>
      </c>
      <c r="C33" s="440"/>
      <c r="D33" s="440"/>
      <c r="E33" s="440"/>
      <c r="F33" s="440"/>
      <c r="G33" s="440"/>
      <c r="H33" s="440"/>
      <c r="I33" s="441"/>
      <c r="J33" s="297">
        <f>SUM(J28:K31)</f>
        <v>1291027.5659425</v>
      </c>
      <c r="K33" s="442"/>
      <c r="M33" s="189"/>
      <c r="N33" s="189"/>
      <c r="O33" s="189"/>
      <c r="P33" s="189"/>
      <c r="Q33" s="189"/>
      <c r="R33" s="189"/>
      <c r="S33" s="189"/>
      <c r="T33" s="189"/>
      <c r="U33" s="189"/>
      <c r="V33" s="189"/>
      <c r="W33" s="189"/>
      <c r="X33" s="189"/>
      <c r="Y33" s="189"/>
      <c r="Z33" s="189"/>
      <c r="AA33" s="189"/>
      <c r="AB33" s="189"/>
    </row>
    <row r="34" spans="1:28" ht="6.75" customHeight="1" x14ac:dyDescent="0.25">
      <c r="A34" s="110"/>
      <c r="B34" s="111"/>
      <c r="C34" s="112"/>
      <c r="D34" s="111"/>
      <c r="E34" s="111"/>
      <c r="F34" s="111"/>
      <c r="G34" s="111"/>
      <c r="H34" s="111"/>
      <c r="I34" s="111"/>
      <c r="J34" s="111"/>
      <c r="K34" s="113"/>
      <c r="M34" s="189"/>
      <c r="N34" s="189"/>
      <c r="O34" s="189"/>
      <c r="P34" s="189"/>
      <c r="Q34" s="189"/>
      <c r="R34" s="189"/>
      <c r="S34" s="189"/>
      <c r="T34" s="189"/>
      <c r="U34" s="189"/>
      <c r="V34" s="189"/>
      <c r="W34" s="189"/>
      <c r="X34" s="189"/>
      <c r="Y34" s="189"/>
      <c r="Z34" s="189"/>
      <c r="AA34" s="189"/>
      <c r="AB34" s="189"/>
    </row>
    <row r="35" spans="1:28" ht="53.25" customHeight="1" thickBot="1" x14ac:dyDescent="0.3">
      <c r="A35" s="114" t="s">
        <v>21</v>
      </c>
      <c r="B35" s="443" t="s">
        <v>167</v>
      </c>
      <c r="C35" s="443"/>
      <c r="D35" s="443"/>
      <c r="E35" s="443"/>
      <c r="F35" s="443"/>
      <c r="G35" s="443"/>
      <c r="H35" s="443"/>
      <c r="I35" s="443"/>
      <c r="J35" s="443"/>
      <c r="K35" s="444"/>
      <c r="M35" s="189"/>
      <c r="N35" s="189"/>
      <c r="O35" s="189"/>
      <c r="P35" s="189"/>
      <c r="Q35" s="189"/>
      <c r="R35" s="189"/>
      <c r="S35" s="189"/>
      <c r="T35" s="189"/>
      <c r="U35" s="189"/>
      <c r="V35" s="189"/>
      <c r="W35" s="189"/>
      <c r="X35" s="189"/>
      <c r="Y35" s="189"/>
      <c r="Z35" s="189"/>
      <c r="AA35" s="189"/>
      <c r="AB35" s="189"/>
    </row>
    <row r="36" spans="1:28" ht="11.1" customHeight="1" x14ac:dyDescent="0.25">
      <c r="B36" s="325"/>
      <c r="C36" s="325"/>
      <c r="D36" s="325"/>
      <c r="E36" s="325"/>
      <c r="F36" s="325"/>
      <c r="G36" s="325"/>
      <c r="H36" s="325"/>
      <c r="I36" s="325"/>
      <c r="J36" s="325"/>
      <c r="K36" s="325"/>
    </row>
    <row r="37" spans="1:28" x14ac:dyDescent="0.25">
      <c r="B37" s="325"/>
      <c r="C37" s="325"/>
      <c r="D37" s="325"/>
      <c r="E37" s="325"/>
      <c r="F37" s="325"/>
      <c r="G37" s="325"/>
      <c r="H37" s="325"/>
      <c r="I37" s="325"/>
      <c r="J37" s="325"/>
      <c r="K37" s="325"/>
    </row>
    <row r="38" spans="1:28" ht="12" customHeight="1" x14ac:dyDescent="0.25">
      <c r="B38" s="325"/>
      <c r="C38" s="325"/>
      <c r="D38" s="325"/>
      <c r="E38" s="325"/>
      <c r="F38" s="325"/>
      <c r="G38" s="325"/>
      <c r="H38" s="325"/>
      <c r="I38" s="325"/>
      <c r="J38" s="325"/>
      <c r="K38" s="325"/>
    </row>
  </sheetData>
  <sheetProtection algorithmName="SHA-512" hashValue="wc3UQYgpiRn6z55SRxGlEDY2lxPf/hts82JMxnvnjhxyEXnaP5o/qTjF+EckLM4PXEfnGSkHvex7D/hlj7qaIg==" saltValue="8px5pOCTFxgaoMCioXdotw==" spinCount="100000" sheet="1" selectLockedCells="1"/>
  <mergeCells count="81">
    <mergeCell ref="M29:AB29"/>
    <mergeCell ref="B30:I30"/>
    <mergeCell ref="J30:K30"/>
    <mergeCell ref="M30:AB30"/>
    <mergeCell ref="B31:I31"/>
    <mergeCell ref="J31:K31"/>
    <mergeCell ref="M31:U31"/>
    <mergeCell ref="M23:AB23"/>
    <mergeCell ref="M28:AB28"/>
    <mergeCell ref="M18:AB18"/>
    <mergeCell ref="M19:AB19"/>
    <mergeCell ref="M20:AB20"/>
    <mergeCell ref="M21:AB21"/>
    <mergeCell ref="M22:AB22"/>
    <mergeCell ref="M24:AB24"/>
    <mergeCell ref="M25:AB25"/>
    <mergeCell ref="M26:AB26"/>
    <mergeCell ref="M8:AB8"/>
    <mergeCell ref="M10:AB10"/>
    <mergeCell ref="M12:AB12"/>
    <mergeCell ref="M14:AB14"/>
    <mergeCell ref="M17:AB17"/>
    <mergeCell ref="B37:K38"/>
    <mergeCell ref="B27:K27"/>
    <mergeCell ref="B28:I28"/>
    <mergeCell ref="J28:K28"/>
    <mergeCell ref="B35:K35"/>
    <mergeCell ref="B36:K36"/>
    <mergeCell ref="B29:I29"/>
    <mergeCell ref="J29:K29"/>
    <mergeCell ref="B33:I33"/>
    <mergeCell ref="J33:K33"/>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C24:E24"/>
    <mergeCell ref="F24:G24"/>
    <mergeCell ref="J24:K24"/>
    <mergeCell ref="C26:E26"/>
    <mergeCell ref="F26:G26"/>
    <mergeCell ref="J26:K26"/>
    <mergeCell ref="C25:E25"/>
    <mergeCell ref="F25:G25"/>
    <mergeCell ref="J25:K25"/>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29" ht="15.75" customHeight="1" x14ac:dyDescent="0.25">
      <c r="B2" s="406" t="s">
        <v>74</v>
      </c>
      <c r="C2" s="406"/>
      <c r="D2" s="406"/>
      <c r="E2" s="406"/>
      <c r="F2" s="406"/>
      <c r="G2" s="406"/>
      <c r="H2" s="406"/>
      <c r="I2" s="406"/>
      <c r="J2" s="406"/>
      <c r="K2" s="72"/>
      <c r="L2" s="72"/>
    </row>
    <row r="3" spans="2:29" ht="15" customHeight="1" x14ac:dyDescent="0.25">
      <c r="B3" s="406"/>
      <c r="C3" s="406"/>
      <c r="D3" s="406"/>
      <c r="E3" s="406"/>
      <c r="F3" s="406"/>
      <c r="G3" s="406"/>
      <c r="H3" s="406"/>
      <c r="I3" s="406"/>
      <c r="J3" s="406"/>
      <c r="K3" s="72"/>
      <c r="L3" s="72"/>
    </row>
    <row r="4" spans="2:29" ht="15" customHeight="1" x14ac:dyDescent="0.25">
      <c r="B4" s="406"/>
      <c r="C4" s="406"/>
      <c r="D4" s="406"/>
      <c r="E4" s="406"/>
      <c r="F4" s="406"/>
      <c r="G4" s="406"/>
      <c r="H4" s="406"/>
      <c r="I4" s="406"/>
      <c r="J4" s="406"/>
      <c r="K4" s="72"/>
      <c r="L4" s="72"/>
    </row>
    <row r="5" spans="2:29" ht="6" customHeight="1" thickBot="1" x14ac:dyDescent="0.3">
      <c r="B5" s="406"/>
      <c r="C5" s="406"/>
      <c r="D5" s="406"/>
      <c r="E5" s="406"/>
      <c r="F5" s="406"/>
      <c r="G5" s="406"/>
      <c r="H5" s="406"/>
      <c r="I5" s="406"/>
      <c r="J5" s="406"/>
      <c r="K5" s="72"/>
      <c r="L5" s="72"/>
    </row>
    <row r="6" spans="2:29" ht="18" customHeight="1" thickBot="1" x14ac:dyDescent="0.3">
      <c r="B6" s="461"/>
      <c r="C6" s="461"/>
      <c r="D6" s="461"/>
      <c r="E6" s="461"/>
      <c r="F6" s="461"/>
      <c r="G6" s="461"/>
      <c r="H6" s="461"/>
      <c r="I6" s="461"/>
      <c r="J6" s="461"/>
      <c r="K6" s="461"/>
      <c r="L6" s="461"/>
      <c r="N6" s="188" t="s">
        <v>177</v>
      </c>
      <c r="O6" s="204"/>
      <c r="P6" s="204"/>
      <c r="Q6" s="401" t="s">
        <v>178</v>
      </c>
      <c r="R6" s="402"/>
      <c r="S6" s="402"/>
      <c r="T6" s="402"/>
      <c r="U6" s="402"/>
      <c r="V6" s="403"/>
      <c r="W6" s="189"/>
      <c r="X6" s="189"/>
      <c r="Y6" s="189"/>
      <c r="Z6" s="189"/>
      <c r="AA6" s="189"/>
      <c r="AB6" s="189"/>
      <c r="AC6" s="189"/>
    </row>
    <row r="7" spans="2:29" ht="15" customHeight="1" x14ac:dyDescent="0.25">
      <c r="B7" s="491" t="s">
        <v>7</v>
      </c>
      <c r="C7" s="492"/>
      <c r="D7" s="492"/>
      <c r="E7" s="493" t="str">
        <f>'Cost Estimate'!E8</f>
        <v>R5 - Navan Road - Dublin</v>
      </c>
      <c r="F7" s="493"/>
      <c r="G7" s="493"/>
      <c r="H7" s="493"/>
      <c r="I7" s="493"/>
      <c r="J7" s="493"/>
      <c r="K7" s="493"/>
      <c r="L7" s="494"/>
      <c r="N7" s="242" t="s">
        <v>197</v>
      </c>
      <c r="O7" s="243"/>
      <c r="P7" s="243"/>
      <c r="Q7" s="243"/>
      <c r="R7" s="243"/>
      <c r="S7" s="243"/>
      <c r="T7" s="243"/>
      <c r="U7" s="243"/>
      <c r="V7" s="243"/>
      <c r="W7" s="243"/>
      <c r="X7" s="243"/>
      <c r="Y7" s="243"/>
      <c r="Z7" s="243"/>
      <c r="AA7" s="243"/>
      <c r="AB7" s="243"/>
      <c r="AC7" s="243"/>
    </row>
    <row r="8" spans="2:29" ht="6.75" customHeight="1" x14ac:dyDescent="0.25">
      <c r="B8" s="74"/>
      <c r="L8" s="75"/>
      <c r="N8" s="189"/>
      <c r="O8" s="189"/>
      <c r="P8" s="189"/>
      <c r="Q8" s="189"/>
      <c r="R8" s="189"/>
      <c r="S8" s="189"/>
      <c r="T8" s="189"/>
      <c r="U8" s="189"/>
      <c r="V8" s="189"/>
      <c r="W8" s="189"/>
      <c r="X8" s="189"/>
      <c r="Y8" s="189"/>
      <c r="Z8" s="189"/>
      <c r="AA8" s="189"/>
      <c r="AB8" s="189"/>
      <c r="AC8" s="189"/>
    </row>
    <row r="9" spans="2:29" ht="15" customHeight="1" x14ac:dyDescent="0.25">
      <c r="B9" s="478" t="s">
        <v>110</v>
      </c>
      <c r="C9" s="479"/>
      <c r="D9" s="479"/>
      <c r="E9" s="480" t="str">
        <f>'Cost Estimate'!E10</f>
        <v>DLR/2/001 5G</v>
      </c>
      <c r="F9" s="480"/>
      <c r="G9" s="480"/>
      <c r="H9" s="480"/>
      <c r="I9" s="480"/>
      <c r="J9" s="480"/>
      <c r="K9" s="480"/>
      <c r="L9" s="481"/>
      <c r="N9" s="242" t="s">
        <v>197</v>
      </c>
      <c r="O9" s="243"/>
      <c r="P9" s="243"/>
      <c r="Q9" s="243"/>
      <c r="R9" s="243"/>
      <c r="S9" s="243"/>
      <c r="T9" s="243"/>
      <c r="U9" s="243"/>
      <c r="V9" s="243"/>
      <c r="W9" s="243"/>
      <c r="X9" s="243"/>
      <c r="Y9" s="243"/>
      <c r="Z9" s="243"/>
      <c r="AA9" s="243"/>
      <c r="AB9" s="243"/>
      <c r="AC9" s="243"/>
    </row>
    <row r="10" spans="2:29" ht="6.75" customHeight="1" x14ac:dyDescent="0.25">
      <c r="B10" s="74"/>
      <c r="L10" s="75"/>
      <c r="N10" s="189"/>
      <c r="O10" s="189"/>
      <c r="P10" s="189"/>
      <c r="Q10" s="189"/>
      <c r="R10" s="189"/>
      <c r="S10" s="189"/>
      <c r="T10" s="189"/>
      <c r="U10" s="189"/>
      <c r="V10" s="189"/>
      <c r="W10" s="189"/>
      <c r="X10" s="189"/>
      <c r="Y10" s="189"/>
      <c r="Z10" s="189"/>
      <c r="AA10" s="189"/>
      <c r="AB10" s="189"/>
      <c r="AC10" s="189"/>
    </row>
    <row r="11" spans="2:29" ht="15" customHeight="1" x14ac:dyDescent="0.25">
      <c r="B11" s="478" t="s">
        <v>136</v>
      </c>
      <c r="C11" s="479"/>
      <c r="D11" s="479"/>
      <c r="E11" s="480" t="str">
        <f>'Cost Estimate'!E12</f>
        <v>NTA</v>
      </c>
      <c r="F11" s="480"/>
      <c r="G11" s="480"/>
      <c r="H11" s="480"/>
      <c r="I11" s="480"/>
      <c r="J11" s="480"/>
      <c r="K11" s="480"/>
      <c r="L11" s="481"/>
      <c r="N11" s="242" t="s">
        <v>197</v>
      </c>
      <c r="O11" s="243"/>
      <c r="P11" s="243"/>
      <c r="Q11" s="243"/>
      <c r="R11" s="243"/>
      <c r="S11" s="243"/>
      <c r="T11" s="243"/>
      <c r="U11" s="243"/>
      <c r="V11" s="243"/>
      <c r="W11" s="243"/>
      <c r="X11" s="243"/>
      <c r="Y11" s="243"/>
      <c r="Z11" s="243"/>
      <c r="AA11" s="243"/>
      <c r="AB11" s="243"/>
      <c r="AC11" s="243"/>
    </row>
    <row r="12" spans="2:29" ht="6.75" customHeight="1" x14ac:dyDescent="0.25">
      <c r="B12" s="74"/>
      <c r="L12" s="75"/>
      <c r="N12" s="189"/>
      <c r="O12" s="189"/>
      <c r="P12" s="189"/>
      <c r="Q12" s="189"/>
      <c r="R12" s="189"/>
      <c r="S12" s="189"/>
      <c r="T12" s="189"/>
      <c r="U12" s="189"/>
      <c r="V12" s="189"/>
      <c r="W12" s="189"/>
      <c r="X12" s="189"/>
      <c r="Y12" s="189"/>
      <c r="Z12" s="189"/>
      <c r="AA12" s="189"/>
      <c r="AB12" s="189"/>
      <c r="AC12" s="189"/>
    </row>
    <row r="13" spans="2:29" ht="15" customHeight="1" x14ac:dyDescent="0.25">
      <c r="B13" s="478" t="s">
        <v>0</v>
      </c>
      <c r="C13" s="479"/>
      <c r="D13" s="479"/>
      <c r="E13" s="480" t="str">
        <f>'Cost Estimate'!E14</f>
        <v>South Dublin</v>
      </c>
      <c r="F13" s="480"/>
      <c r="G13" s="480"/>
      <c r="H13" s="480"/>
      <c r="I13" s="480"/>
      <c r="J13" s="480"/>
      <c r="K13" s="480"/>
      <c r="L13" s="481"/>
      <c r="N13" s="242" t="s">
        <v>197</v>
      </c>
      <c r="O13" s="243"/>
      <c r="P13" s="243"/>
      <c r="Q13" s="243"/>
      <c r="R13" s="243"/>
      <c r="S13" s="243"/>
      <c r="T13" s="243"/>
      <c r="U13" s="243"/>
      <c r="V13" s="243"/>
      <c r="W13" s="243"/>
      <c r="X13" s="243"/>
      <c r="Y13" s="243"/>
      <c r="Z13" s="243"/>
      <c r="AA13" s="243"/>
      <c r="AB13" s="243"/>
      <c r="AC13" s="243"/>
    </row>
    <row r="14" spans="2:29" ht="6.75" customHeight="1" x14ac:dyDescent="0.25">
      <c r="B14" s="74"/>
      <c r="L14" s="75"/>
      <c r="N14" s="189"/>
      <c r="O14" s="189"/>
      <c r="P14" s="189"/>
      <c r="Q14" s="189"/>
      <c r="R14" s="189"/>
      <c r="S14" s="189"/>
      <c r="T14" s="189"/>
      <c r="U14" s="189"/>
      <c r="V14" s="189"/>
      <c r="W14" s="189"/>
      <c r="X14" s="189"/>
      <c r="Y14" s="189"/>
      <c r="Z14" s="189"/>
      <c r="AA14" s="189"/>
      <c r="AB14" s="189"/>
      <c r="AC14" s="189"/>
    </row>
    <row r="15" spans="2:29" ht="15" x14ac:dyDescent="0.25">
      <c r="B15" s="478" t="s">
        <v>73</v>
      </c>
      <c r="C15" s="479"/>
      <c r="D15" s="479"/>
      <c r="E15" s="480" t="str">
        <f>'Cost Estimate'!O10</f>
        <v>Sally Gate - South Dublin</v>
      </c>
      <c r="F15" s="480"/>
      <c r="G15" s="480"/>
      <c r="H15" s="480"/>
      <c r="I15" s="480"/>
      <c r="J15" s="480"/>
      <c r="K15" s="480"/>
      <c r="L15" s="481"/>
      <c r="N15" s="242" t="s">
        <v>197</v>
      </c>
      <c r="O15" s="243"/>
      <c r="P15" s="243"/>
      <c r="Q15" s="243"/>
      <c r="R15" s="243"/>
      <c r="S15" s="243"/>
      <c r="T15" s="243"/>
      <c r="U15" s="243"/>
      <c r="V15" s="243"/>
      <c r="W15" s="243"/>
      <c r="X15" s="243"/>
      <c r="Y15" s="243"/>
      <c r="Z15" s="243"/>
      <c r="AA15" s="243"/>
      <c r="AB15" s="243"/>
      <c r="AC15" s="243"/>
    </row>
    <row r="16" spans="2:29" ht="6.75" customHeight="1" thickBot="1" x14ac:dyDescent="0.3">
      <c r="B16" s="76"/>
      <c r="C16" s="77"/>
      <c r="D16" s="77"/>
      <c r="E16" s="77"/>
      <c r="F16" s="77"/>
      <c r="G16" s="77"/>
      <c r="H16" s="77"/>
      <c r="I16" s="77"/>
      <c r="J16" s="77"/>
      <c r="K16" s="77"/>
      <c r="L16" s="78"/>
      <c r="N16" s="204"/>
      <c r="O16" s="204"/>
      <c r="P16" s="204"/>
      <c r="Q16" s="204"/>
      <c r="R16" s="204"/>
      <c r="S16" s="204"/>
      <c r="T16" s="204"/>
      <c r="U16" s="204"/>
      <c r="V16" s="204"/>
      <c r="W16" s="204"/>
      <c r="X16" s="204"/>
      <c r="Y16" s="204"/>
      <c r="Z16" s="204"/>
      <c r="AA16" s="204"/>
      <c r="AB16" s="204"/>
      <c r="AC16" s="204"/>
    </row>
    <row r="17" spans="2:29" s="79" customFormat="1" ht="15" customHeight="1" x14ac:dyDescent="0.25">
      <c r="B17" s="490">
        <v>1</v>
      </c>
      <c r="C17" s="488" t="s">
        <v>8</v>
      </c>
      <c r="D17" s="488"/>
      <c r="E17" s="488"/>
      <c r="F17" s="488"/>
      <c r="G17" s="488"/>
      <c r="H17" s="488"/>
      <c r="I17" s="488"/>
      <c r="J17" s="488"/>
      <c r="K17" s="488"/>
      <c r="L17" s="489"/>
      <c r="N17" s="205"/>
      <c r="O17" s="205"/>
      <c r="P17" s="205"/>
      <c r="Q17" s="205"/>
      <c r="R17" s="205"/>
      <c r="S17" s="205"/>
      <c r="T17" s="205"/>
      <c r="U17" s="205"/>
      <c r="V17" s="205"/>
      <c r="W17" s="205"/>
      <c r="X17" s="205"/>
      <c r="Y17" s="205"/>
      <c r="Z17" s="205"/>
      <c r="AA17" s="205"/>
      <c r="AB17" s="205"/>
      <c r="AC17" s="205"/>
    </row>
    <row r="18" spans="2:29" ht="15" x14ac:dyDescent="0.25">
      <c r="B18" s="449"/>
      <c r="C18" s="458" t="s">
        <v>203</v>
      </c>
      <c r="D18" s="459"/>
      <c r="E18" s="459"/>
      <c r="F18" s="459"/>
      <c r="G18" s="459"/>
      <c r="H18" s="459"/>
      <c r="I18" s="459"/>
      <c r="J18" s="459"/>
      <c r="K18" s="459"/>
      <c r="L18" s="460"/>
      <c r="N18" s="242" t="s">
        <v>215</v>
      </c>
      <c r="O18" s="243"/>
      <c r="P18" s="243"/>
      <c r="Q18" s="243"/>
      <c r="R18" s="243"/>
      <c r="S18" s="243"/>
      <c r="T18" s="243"/>
      <c r="U18" s="243"/>
      <c r="V18" s="243"/>
      <c r="W18" s="243"/>
      <c r="X18" s="243"/>
      <c r="Y18" s="243"/>
      <c r="Z18" s="243"/>
      <c r="AA18" s="243"/>
      <c r="AB18" s="243"/>
      <c r="AC18" s="243"/>
    </row>
    <row r="19" spans="2:29" x14ac:dyDescent="0.25">
      <c r="B19" s="449"/>
      <c r="C19" s="459"/>
      <c r="D19" s="459"/>
      <c r="E19" s="459"/>
      <c r="F19" s="459"/>
      <c r="G19" s="459"/>
      <c r="H19" s="459"/>
      <c r="I19" s="459"/>
      <c r="J19" s="459"/>
      <c r="K19" s="459"/>
      <c r="L19" s="460"/>
      <c r="N19" s="189"/>
      <c r="O19" s="189"/>
      <c r="P19" s="189"/>
      <c r="Q19" s="189"/>
      <c r="R19" s="189"/>
      <c r="S19" s="189"/>
      <c r="T19" s="189"/>
      <c r="U19" s="189"/>
      <c r="V19" s="189"/>
      <c r="W19" s="189"/>
      <c r="X19" s="189"/>
      <c r="Y19" s="189"/>
      <c r="Z19" s="189"/>
      <c r="AA19" s="189"/>
      <c r="AB19" s="189"/>
      <c r="AC19" s="189"/>
    </row>
    <row r="20" spans="2:29" x14ac:dyDescent="0.25">
      <c r="B20" s="449"/>
      <c r="C20" s="459"/>
      <c r="D20" s="459"/>
      <c r="E20" s="459"/>
      <c r="F20" s="459"/>
      <c r="G20" s="459"/>
      <c r="H20" s="459"/>
      <c r="I20" s="459"/>
      <c r="J20" s="459"/>
      <c r="K20" s="459"/>
      <c r="L20" s="460"/>
      <c r="N20" s="189"/>
      <c r="O20" s="189"/>
      <c r="P20" s="189"/>
      <c r="Q20" s="189"/>
      <c r="R20" s="189"/>
      <c r="S20" s="189"/>
      <c r="T20" s="189"/>
      <c r="U20" s="189"/>
      <c r="V20" s="189"/>
      <c r="W20" s="189"/>
      <c r="X20" s="189"/>
      <c r="Y20" s="189"/>
      <c r="Z20" s="189"/>
      <c r="AA20" s="189"/>
      <c r="AB20" s="189"/>
      <c r="AC20" s="189"/>
    </row>
    <row r="21" spans="2:29" x14ac:dyDescent="0.25">
      <c r="B21" s="449"/>
      <c r="C21" s="459"/>
      <c r="D21" s="459"/>
      <c r="E21" s="459"/>
      <c r="F21" s="459"/>
      <c r="G21" s="459"/>
      <c r="H21" s="459"/>
      <c r="I21" s="459"/>
      <c r="J21" s="459"/>
      <c r="K21" s="459"/>
      <c r="L21" s="460"/>
      <c r="N21" s="189"/>
      <c r="O21" s="189"/>
      <c r="P21" s="189"/>
      <c r="Q21" s="189"/>
      <c r="R21" s="189"/>
      <c r="S21" s="189"/>
      <c r="T21" s="189"/>
      <c r="U21" s="189"/>
      <c r="V21" s="189"/>
      <c r="W21" s="189"/>
      <c r="X21" s="189"/>
      <c r="Y21" s="189"/>
      <c r="Z21" s="189"/>
      <c r="AA21" s="189"/>
      <c r="AB21" s="189"/>
      <c r="AC21" s="189"/>
    </row>
    <row r="22" spans="2:29" x14ac:dyDescent="0.25">
      <c r="B22" s="449"/>
      <c r="C22" s="459"/>
      <c r="D22" s="459"/>
      <c r="E22" s="459"/>
      <c r="F22" s="459"/>
      <c r="G22" s="459"/>
      <c r="H22" s="459"/>
      <c r="I22" s="459"/>
      <c r="J22" s="459"/>
      <c r="K22" s="459"/>
      <c r="L22" s="460"/>
      <c r="N22" s="189"/>
      <c r="O22" s="189"/>
      <c r="P22" s="189"/>
      <c r="Q22" s="189"/>
      <c r="R22" s="189"/>
      <c r="S22" s="189"/>
      <c r="T22" s="189"/>
      <c r="U22" s="189"/>
      <c r="V22" s="189"/>
      <c r="W22" s="189"/>
      <c r="X22" s="189"/>
      <c r="Y22" s="189"/>
      <c r="Z22" s="189"/>
      <c r="AA22" s="189"/>
      <c r="AB22" s="189"/>
      <c r="AC22" s="189"/>
    </row>
    <row r="23" spans="2:29" x14ac:dyDescent="0.25">
      <c r="B23" s="449"/>
      <c r="C23" s="459"/>
      <c r="D23" s="459"/>
      <c r="E23" s="459"/>
      <c r="F23" s="459"/>
      <c r="G23" s="459"/>
      <c r="H23" s="459"/>
      <c r="I23" s="459"/>
      <c r="J23" s="459"/>
      <c r="K23" s="459"/>
      <c r="L23" s="460"/>
      <c r="N23" s="189"/>
      <c r="O23" s="189"/>
      <c r="P23" s="189"/>
      <c r="Q23" s="189"/>
      <c r="R23" s="189"/>
      <c r="S23" s="189"/>
      <c r="T23" s="189"/>
      <c r="U23" s="189"/>
      <c r="V23" s="189"/>
      <c r="W23" s="189"/>
      <c r="X23" s="189"/>
      <c r="Y23" s="189"/>
      <c r="Z23" s="189"/>
      <c r="AA23" s="189"/>
      <c r="AB23" s="189"/>
      <c r="AC23" s="189"/>
    </row>
    <row r="24" spans="2:29" ht="14.25" customHeight="1" x14ac:dyDescent="0.25">
      <c r="B24" s="449"/>
      <c r="C24" s="459"/>
      <c r="D24" s="459"/>
      <c r="E24" s="459"/>
      <c r="F24" s="459"/>
      <c r="G24" s="459"/>
      <c r="H24" s="459"/>
      <c r="I24" s="459"/>
      <c r="J24" s="459"/>
      <c r="K24" s="459"/>
      <c r="L24" s="460"/>
      <c r="N24" s="189"/>
      <c r="O24" s="189"/>
      <c r="P24" s="189"/>
      <c r="Q24" s="189"/>
      <c r="R24" s="189"/>
      <c r="S24" s="189"/>
      <c r="T24" s="189"/>
      <c r="U24" s="189"/>
      <c r="V24" s="189"/>
      <c r="W24" s="189"/>
      <c r="X24" s="189"/>
      <c r="Y24" s="189"/>
      <c r="Z24" s="189"/>
      <c r="AA24" s="189"/>
      <c r="AB24" s="189"/>
      <c r="AC24" s="189"/>
    </row>
    <row r="25" spans="2:29" x14ac:dyDescent="0.25">
      <c r="B25" s="449"/>
      <c r="C25" s="459"/>
      <c r="D25" s="459"/>
      <c r="E25" s="459"/>
      <c r="F25" s="459"/>
      <c r="G25" s="459"/>
      <c r="H25" s="459"/>
      <c r="I25" s="459"/>
      <c r="J25" s="459"/>
      <c r="K25" s="459"/>
      <c r="L25" s="460"/>
      <c r="N25" s="189"/>
      <c r="O25" s="189"/>
      <c r="P25" s="189"/>
      <c r="Q25" s="189"/>
      <c r="R25" s="189"/>
      <c r="S25" s="189"/>
      <c r="T25" s="189"/>
      <c r="U25" s="189"/>
      <c r="V25" s="189"/>
      <c r="W25" s="189"/>
      <c r="X25" s="189"/>
      <c r="Y25" s="189"/>
      <c r="Z25" s="189"/>
      <c r="AA25" s="189"/>
      <c r="AB25" s="189"/>
      <c r="AC25" s="189"/>
    </row>
    <row r="26" spans="2:29" x14ac:dyDescent="0.25">
      <c r="B26" s="449"/>
      <c r="C26" s="459"/>
      <c r="D26" s="459"/>
      <c r="E26" s="459"/>
      <c r="F26" s="459"/>
      <c r="G26" s="459"/>
      <c r="H26" s="459"/>
      <c r="I26" s="459"/>
      <c r="J26" s="459"/>
      <c r="K26" s="459"/>
      <c r="L26" s="460"/>
      <c r="N26" s="189"/>
      <c r="O26" s="189"/>
      <c r="P26" s="189"/>
      <c r="Q26" s="189"/>
      <c r="R26" s="189"/>
      <c r="S26" s="189"/>
      <c r="T26" s="189"/>
      <c r="U26" s="189"/>
      <c r="V26" s="189"/>
      <c r="W26" s="189"/>
      <c r="X26" s="189"/>
      <c r="Y26" s="189"/>
      <c r="Z26" s="189"/>
      <c r="AA26" s="189"/>
      <c r="AB26" s="189"/>
      <c r="AC26" s="189"/>
    </row>
    <row r="27" spans="2:29" ht="6.75" customHeight="1" x14ac:dyDescent="0.25">
      <c r="B27" s="449"/>
      <c r="C27" s="459"/>
      <c r="D27" s="459"/>
      <c r="E27" s="459"/>
      <c r="F27" s="459"/>
      <c r="G27" s="459"/>
      <c r="H27" s="459"/>
      <c r="I27" s="459"/>
      <c r="J27" s="459"/>
      <c r="K27" s="459"/>
      <c r="L27" s="460"/>
      <c r="N27" s="189"/>
      <c r="O27" s="189"/>
      <c r="P27" s="189"/>
      <c r="Q27" s="189"/>
      <c r="R27" s="189"/>
      <c r="S27" s="189"/>
      <c r="T27" s="189"/>
      <c r="U27" s="189"/>
      <c r="V27" s="189"/>
      <c r="W27" s="189"/>
      <c r="X27" s="189"/>
      <c r="Y27" s="189"/>
      <c r="Z27" s="189"/>
      <c r="AA27" s="189"/>
      <c r="AB27" s="189"/>
      <c r="AC27" s="189"/>
    </row>
    <row r="28" spans="2:29" s="79" customFormat="1" x14ac:dyDescent="0.25">
      <c r="B28" s="449">
        <v>2</v>
      </c>
      <c r="C28" s="450" t="s">
        <v>77</v>
      </c>
      <c r="D28" s="450"/>
      <c r="E28" s="450"/>
      <c r="F28" s="450"/>
      <c r="G28" s="450"/>
      <c r="H28" s="450"/>
      <c r="I28" s="450"/>
      <c r="J28" s="450"/>
      <c r="K28" s="450"/>
      <c r="L28" s="451"/>
      <c r="N28" s="192"/>
      <c r="O28" s="192"/>
      <c r="P28" s="192"/>
      <c r="Q28" s="192"/>
      <c r="R28" s="192"/>
      <c r="S28" s="192"/>
      <c r="T28" s="192"/>
      <c r="U28" s="192"/>
      <c r="V28" s="192"/>
      <c r="W28" s="192"/>
      <c r="X28" s="192"/>
      <c r="Y28" s="192"/>
      <c r="Z28" s="192"/>
      <c r="AA28" s="192"/>
      <c r="AB28" s="192"/>
      <c r="AC28" s="192"/>
    </row>
    <row r="29" spans="2:29" ht="15" customHeight="1" x14ac:dyDescent="0.25">
      <c r="B29" s="449"/>
      <c r="C29" s="458" t="s">
        <v>204</v>
      </c>
      <c r="D29" s="459"/>
      <c r="E29" s="459"/>
      <c r="F29" s="459"/>
      <c r="G29" s="459"/>
      <c r="H29" s="459"/>
      <c r="I29" s="459"/>
      <c r="J29" s="459"/>
      <c r="K29" s="459"/>
      <c r="L29" s="460"/>
      <c r="N29" s="242" t="s">
        <v>216</v>
      </c>
      <c r="O29" s="243"/>
      <c r="P29" s="243"/>
      <c r="Q29" s="243"/>
      <c r="R29" s="243"/>
      <c r="S29" s="243"/>
      <c r="T29" s="243"/>
      <c r="U29" s="243"/>
      <c r="V29" s="189"/>
      <c r="W29" s="189"/>
      <c r="X29" s="189"/>
      <c r="Y29" s="189"/>
      <c r="Z29" s="189"/>
      <c r="AA29" s="189"/>
      <c r="AB29" s="189"/>
      <c r="AC29" s="189"/>
    </row>
    <row r="30" spans="2:29" x14ac:dyDescent="0.25">
      <c r="B30" s="449"/>
      <c r="C30" s="459"/>
      <c r="D30" s="459"/>
      <c r="E30" s="459"/>
      <c r="F30" s="459"/>
      <c r="G30" s="459"/>
      <c r="H30" s="459"/>
      <c r="I30" s="459"/>
      <c r="J30" s="459"/>
      <c r="K30" s="459"/>
      <c r="L30" s="460"/>
      <c r="N30" s="189"/>
      <c r="O30" s="189"/>
      <c r="P30" s="189"/>
      <c r="Q30" s="189"/>
      <c r="R30" s="189"/>
      <c r="S30" s="189"/>
      <c r="T30" s="189"/>
      <c r="U30" s="189"/>
      <c r="V30" s="189"/>
      <c r="W30" s="189"/>
      <c r="X30" s="189"/>
      <c r="Y30" s="189"/>
      <c r="Z30" s="189"/>
      <c r="AA30" s="189"/>
      <c r="AB30" s="189"/>
      <c r="AC30" s="189"/>
    </row>
    <row r="31" spans="2:29" x14ac:dyDescent="0.25">
      <c r="B31" s="449"/>
      <c r="C31" s="459"/>
      <c r="D31" s="459"/>
      <c r="E31" s="459"/>
      <c r="F31" s="459"/>
      <c r="G31" s="459"/>
      <c r="H31" s="459"/>
      <c r="I31" s="459"/>
      <c r="J31" s="459"/>
      <c r="K31" s="459"/>
      <c r="L31" s="460"/>
      <c r="N31" s="189"/>
      <c r="O31" s="189"/>
      <c r="P31" s="189"/>
      <c r="Q31" s="189"/>
      <c r="R31" s="189"/>
      <c r="S31" s="189"/>
      <c r="T31" s="189"/>
      <c r="U31" s="189"/>
      <c r="V31" s="189"/>
      <c r="W31" s="189"/>
      <c r="X31" s="189"/>
      <c r="Y31" s="189"/>
      <c r="Z31" s="189"/>
      <c r="AA31" s="189"/>
      <c r="AB31" s="189"/>
      <c r="AC31" s="189"/>
    </row>
    <row r="32" spans="2:29" x14ac:dyDescent="0.25">
      <c r="B32" s="449"/>
      <c r="C32" s="459"/>
      <c r="D32" s="459"/>
      <c r="E32" s="459"/>
      <c r="F32" s="459"/>
      <c r="G32" s="459"/>
      <c r="H32" s="459"/>
      <c r="I32" s="459"/>
      <c r="J32" s="459"/>
      <c r="K32" s="459"/>
      <c r="L32" s="460"/>
      <c r="N32" s="189"/>
      <c r="O32" s="189"/>
      <c r="P32" s="189"/>
      <c r="Q32" s="189"/>
      <c r="R32" s="189"/>
      <c r="S32" s="189"/>
      <c r="T32" s="189"/>
      <c r="U32" s="189"/>
      <c r="V32" s="189"/>
      <c r="W32" s="189"/>
      <c r="X32" s="189"/>
      <c r="Y32" s="189"/>
      <c r="Z32" s="189"/>
      <c r="AA32" s="189"/>
      <c r="AB32" s="189"/>
      <c r="AC32" s="189"/>
    </row>
    <row r="33" spans="2:29" s="79" customFormat="1" x14ac:dyDescent="0.25">
      <c r="B33" s="449"/>
      <c r="C33" s="459"/>
      <c r="D33" s="459"/>
      <c r="E33" s="459"/>
      <c r="F33" s="459"/>
      <c r="G33" s="459"/>
      <c r="H33" s="459"/>
      <c r="I33" s="459"/>
      <c r="J33" s="459"/>
      <c r="K33" s="459"/>
      <c r="L33" s="460"/>
      <c r="N33" s="192"/>
      <c r="O33" s="192"/>
      <c r="P33" s="192"/>
      <c r="Q33" s="192"/>
      <c r="R33" s="192"/>
      <c r="S33" s="192"/>
      <c r="T33" s="192"/>
      <c r="U33" s="192"/>
      <c r="V33" s="192"/>
      <c r="W33" s="192"/>
      <c r="X33" s="192"/>
      <c r="Y33" s="192"/>
      <c r="Z33" s="192"/>
      <c r="AA33" s="192"/>
      <c r="AB33" s="192"/>
      <c r="AC33" s="192"/>
    </row>
    <row r="34" spans="2:29" s="79" customFormat="1" x14ac:dyDescent="0.25">
      <c r="B34" s="449"/>
      <c r="C34" s="459"/>
      <c r="D34" s="459"/>
      <c r="E34" s="459"/>
      <c r="F34" s="459"/>
      <c r="G34" s="459"/>
      <c r="H34" s="459"/>
      <c r="I34" s="459"/>
      <c r="J34" s="459"/>
      <c r="K34" s="459"/>
      <c r="L34" s="460"/>
      <c r="N34" s="192"/>
      <c r="O34" s="192"/>
      <c r="P34" s="192"/>
      <c r="Q34" s="192"/>
      <c r="R34" s="192"/>
      <c r="S34" s="192"/>
      <c r="T34" s="192"/>
      <c r="U34" s="192"/>
      <c r="V34" s="192"/>
      <c r="W34" s="192"/>
      <c r="X34" s="192"/>
      <c r="Y34" s="192"/>
      <c r="Z34" s="192"/>
      <c r="AA34" s="192"/>
      <c r="AB34" s="192"/>
      <c r="AC34" s="192"/>
    </row>
    <row r="35" spans="2:29" ht="6.75" customHeight="1" x14ac:dyDescent="0.25">
      <c r="B35" s="449"/>
      <c r="C35" s="459"/>
      <c r="D35" s="459"/>
      <c r="E35" s="459"/>
      <c r="F35" s="459"/>
      <c r="G35" s="459"/>
      <c r="H35" s="459"/>
      <c r="I35" s="459"/>
      <c r="J35" s="459"/>
      <c r="K35" s="459"/>
      <c r="L35" s="460"/>
      <c r="N35" s="189"/>
      <c r="O35" s="189"/>
      <c r="P35" s="189"/>
      <c r="Q35" s="189"/>
      <c r="R35" s="189"/>
      <c r="S35" s="189"/>
      <c r="T35" s="189"/>
      <c r="U35" s="189"/>
      <c r="V35" s="189"/>
      <c r="W35" s="189"/>
      <c r="X35" s="189"/>
      <c r="Y35" s="189"/>
      <c r="Z35" s="189"/>
      <c r="AA35" s="189"/>
      <c r="AB35" s="189"/>
      <c r="AC35" s="189"/>
    </row>
    <row r="36" spans="2:29" s="79" customFormat="1" x14ac:dyDescent="0.25">
      <c r="B36" s="449">
        <v>3</v>
      </c>
      <c r="C36" s="450" t="s">
        <v>15</v>
      </c>
      <c r="D36" s="450"/>
      <c r="E36" s="450"/>
      <c r="F36" s="450"/>
      <c r="G36" s="450"/>
      <c r="H36" s="450"/>
      <c r="I36" s="450"/>
      <c r="J36" s="450"/>
      <c r="K36" s="450"/>
      <c r="L36" s="451"/>
      <c r="N36" s="192"/>
      <c r="O36" s="192"/>
      <c r="P36" s="192"/>
      <c r="Q36" s="192"/>
      <c r="R36" s="192"/>
      <c r="S36" s="192"/>
      <c r="T36" s="192"/>
      <c r="U36" s="192"/>
      <c r="V36" s="192"/>
      <c r="W36" s="192"/>
      <c r="X36" s="192"/>
      <c r="Y36" s="192"/>
      <c r="Z36" s="192"/>
      <c r="AA36" s="192"/>
      <c r="AB36" s="192"/>
      <c r="AC36" s="192"/>
    </row>
    <row r="37" spans="2:29" ht="15" customHeight="1" x14ac:dyDescent="0.25">
      <c r="B37" s="449"/>
      <c r="C37" s="482" t="s">
        <v>205</v>
      </c>
      <c r="D37" s="482"/>
      <c r="E37" s="482"/>
      <c r="F37" s="482"/>
      <c r="G37" s="482"/>
      <c r="H37" s="482"/>
      <c r="I37" s="482"/>
      <c r="J37" s="482"/>
      <c r="K37" s="482"/>
      <c r="L37" s="483"/>
      <c r="N37" s="242" t="s">
        <v>218</v>
      </c>
      <c r="O37" s="243"/>
      <c r="P37" s="243"/>
      <c r="Q37" s="243"/>
      <c r="R37" s="243"/>
      <c r="S37" s="243"/>
      <c r="T37" s="243"/>
      <c r="U37" s="243"/>
      <c r="V37" s="243"/>
      <c r="W37" s="243"/>
      <c r="X37" s="243"/>
      <c r="Y37" s="243"/>
      <c r="Z37" s="243"/>
      <c r="AA37" s="189"/>
      <c r="AB37" s="189"/>
      <c r="AC37" s="189"/>
    </row>
    <row r="38" spans="2:29" ht="15" customHeight="1" x14ac:dyDescent="0.25">
      <c r="B38" s="449"/>
      <c r="C38" s="482"/>
      <c r="D38" s="482"/>
      <c r="E38" s="482"/>
      <c r="F38" s="482"/>
      <c r="G38" s="482"/>
      <c r="H38" s="482"/>
      <c r="I38" s="482"/>
      <c r="J38" s="482"/>
      <c r="K38" s="482"/>
      <c r="L38" s="483"/>
      <c r="N38" s="189"/>
      <c r="O38" s="189"/>
      <c r="P38" s="189"/>
      <c r="Q38" s="189"/>
      <c r="R38" s="189"/>
      <c r="S38" s="189"/>
      <c r="T38" s="189"/>
      <c r="U38" s="189"/>
      <c r="V38" s="189"/>
      <c r="W38" s="189"/>
      <c r="X38" s="189"/>
      <c r="Y38" s="189"/>
      <c r="Z38" s="189"/>
      <c r="AA38" s="189"/>
      <c r="AB38" s="189"/>
      <c r="AC38" s="189"/>
    </row>
    <row r="39" spans="2:29" x14ac:dyDescent="0.25">
      <c r="B39" s="449"/>
      <c r="C39" s="482"/>
      <c r="D39" s="482"/>
      <c r="E39" s="482"/>
      <c r="F39" s="482"/>
      <c r="G39" s="482"/>
      <c r="H39" s="482"/>
      <c r="I39" s="482"/>
      <c r="J39" s="482"/>
      <c r="K39" s="482"/>
      <c r="L39" s="483"/>
      <c r="N39" s="189"/>
      <c r="O39" s="189"/>
      <c r="P39" s="189"/>
      <c r="Q39" s="189"/>
      <c r="R39" s="189"/>
      <c r="S39" s="189"/>
      <c r="T39" s="189"/>
      <c r="U39" s="189"/>
      <c r="V39" s="189"/>
      <c r="W39" s="189"/>
      <c r="X39" s="189"/>
      <c r="Y39" s="189"/>
      <c r="Z39" s="189"/>
      <c r="AA39" s="189"/>
      <c r="AB39" s="189"/>
      <c r="AC39" s="189"/>
    </row>
    <row r="40" spans="2:29" x14ac:dyDescent="0.25">
      <c r="B40" s="449"/>
      <c r="C40" s="482"/>
      <c r="D40" s="482"/>
      <c r="E40" s="482"/>
      <c r="F40" s="482"/>
      <c r="G40" s="482"/>
      <c r="H40" s="482"/>
      <c r="I40" s="482"/>
      <c r="J40" s="482"/>
      <c r="K40" s="482"/>
      <c r="L40" s="483"/>
      <c r="N40" s="189"/>
      <c r="O40" s="189"/>
      <c r="P40" s="189"/>
      <c r="Q40" s="189"/>
      <c r="R40" s="189"/>
      <c r="S40" s="189"/>
      <c r="T40" s="189"/>
      <c r="U40" s="189"/>
      <c r="V40" s="189"/>
      <c r="W40" s="189"/>
      <c r="X40" s="189"/>
      <c r="Y40" s="189"/>
      <c r="Z40" s="189"/>
      <c r="AA40" s="189"/>
      <c r="AB40" s="189"/>
      <c r="AC40" s="189"/>
    </row>
    <row r="41" spans="2:29" s="79" customFormat="1" x14ac:dyDescent="0.25">
      <c r="B41" s="449"/>
      <c r="C41" s="482"/>
      <c r="D41" s="482"/>
      <c r="E41" s="482"/>
      <c r="F41" s="482"/>
      <c r="G41" s="482"/>
      <c r="H41" s="482"/>
      <c r="I41" s="482"/>
      <c r="J41" s="482"/>
      <c r="K41" s="482"/>
      <c r="L41" s="483"/>
      <c r="N41" s="192"/>
      <c r="O41" s="192"/>
      <c r="P41" s="192"/>
      <c r="Q41" s="192"/>
      <c r="R41" s="192"/>
      <c r="S41" s="192"/>
      <c r="T41" s="192"/>
      <c r="U41" s="192"/>
      <c r="V41" s="192"/>
      <c r="W41" s="192"/>
      <c r="X41" s="192"/>
      <c r="Y41" s="192"/>
      <c r="Z41" s="192"/>
      <c r="AA41" s="192"/>
      <c r="AB41" s="192"/>
      <c r="AC41" s="192"/>
    </row>
    <row r="42" spans="2:29" s="79" customFormat="1" x14ac:dyDescent="0.25">
      <c r="B42" s="449"/>
      <c r="C42" s="482"/>
      <c r="D42" s="482"/>
      <c r="E42" s="482"/>
      <c r="F42" s="482"/>
      <c r="G42" s="482"/>
      <c r="H42" s="482"/>
      <c r="I42" s="482"/>
      <c r="J42" s="482"/>
      <c r="K42" s="482"/>
      <c r="L42" s="483"/>
      <c r="N42" s="192"/>
      <c r="O42" s="192"/>
      <c r="P42" s="192"/>
      <c r="Q42" s="192"/>
      <c r="R42" s="192"/>
      <c r="S42" s="192"/>
      <c r="T42" s="192"/>
      <c r="U42" s="192"/>
      <c r="V42" s="192"/>
      <c r="W42" s="192"/>
      <c r="X42" s="192"/>
      <c r="Y42" s="192"/>
      <c r="Z42" s="192"/>
      <c r="AA42" s="192"/>
      <c r="AB42" s="192"/>
      <c r="AC42" s="192"/>
    </row>
    <row r="43" spans="2:29" ht="6.75" customHeight="1" x14ac:dyDescent="0.25">
      <c r="B43" s="449"/>
      <c r="C43" s="484"/>
      <c r="D43" s="484"/>
      <c r="E43" s="484"/>
      <c r="F43" s="484"/>
      <c r="G43" s="484"/>
      <c r="H43" s="484"/>
      <c r="I43" s="484"/>
      <c r="J43" s="484"/>
      <c r="K43" s="484"/>
      <c r="L43" s="485"/>
      <c r="N43" s="189"/>
      <c r="O43" s="189"/>
      <c r="P43" s="189"/>
      <c r="Q43" s="189"/>
      <c r="R43" s="189"/>
      <c r="S43" s="189"/>
      <c r="T43" s="189"/>
      <c r="U43" s="189"/>
      <c r="V43" s="189"/>
      <c r="W43" s="189"/>
      <c r="X43" s="189"/>
      <c r="Y43" s="189"/>
      <c r="Z43" s="189"/>
      <c r="AA43" s="189"/>
      <c r="AB43" s="189"/>
      <c r="AC43" s="189"/>
    </row>
    <row r="44" spans="2:29" s="79" customFormat="1" x14ac:dyDescent="0.25">
      <c r="B44" s="449">
        <v>4</v>
      </c>
      <c r="C44" s="450" t="s">
        <v>90</v>
      </c>
      <c r="D44" s="450"/>
      <c r="E44" s="450"/>
      <c r="F44" s="450"/>
      <c r="G44" s="450"/>
      <c r="H44" s="450"/>
      <c r="I44" s="450"/>
      <c r="J44" s="450"/>
      <c r="K44" s="450"/>
      <c r="L44" s="451"/>
      <c r="N44" s="192"/>
      <c r="O44" s="192"/>
      <c r="P44" s="192"/>
      <c r="Q44" s="192"/>
      <c r="R44" s="192"/>
      <c r="S44" s="192"/>
      <c r="T44" s="192"/>
      <c r="U44" s="192"/>
      <c r="V44" s="192"/>
      <c r="W44" s="192"/>
      <c r="X44" s="192"/>
      <c r="Y44" s="192"/>
      <c r="Z44" s="192"/>
      <c r="AA44" s="192"/>
      <c r="AB44" s="192"/>
      <c r="AC44" s="192"/>
    </row>
    <row r="45" spans="2:29" ht="15" customHeight="1" x14ac:dyDescent="0.25">
      <c r="B45" s="449"/>
      <c r="C45" s="458" t="s">
        <v>206</v>
      </c>
      <c r="D45" s="459"/>
      <c r="E45" s="459"/>
      <c r="F45" s="459"/>
      <c r="G45" s="459"/>
      <c r="H45" s="459"/>
      <c r="I45" s="459"/>
      <c r="J45" s="459"/>
      <c r="K45" s="459"/>
      <c r="L45" s="460"/>
      <c r="N45" s="242" t="s">
        <v>232</v>
      </c>
      <c r="O45" s="243"/>
      <c r="P45" s="243"/>
      <c r="Q45" s="243"/>
      <c r="R45" s="243"/>
      <c r="S45" s="243"/>
      <c r="T45" s="243"/>
      <c r="U45" s="243"/>
      <c r="V45" s="243"/>
      <c r="W45" s="243"/>
      <c r="X45" s="243"/>
      <c r="Y45" s="243"/>
      <c r="Z45" s="189"/>
      <c r="AA45" s="189"/>
      <c r="AB45" s="189"/>
      <c r="AC45" s="189"/>
    </row>
    <row r="46" spans="2:29" ht="15" customHeight="1" x14ac:dyDescent="0.25">
      <c r="B46" s="449"/>
      <c r="C46" s="459"/>
      <c r="D46" s="459"/>
      <c r="E46" s="459"/>
      <c r="F46" s="459"/>
      <c r="G46" s="459"/>
      <c r="H46" s="459"/>
      <c r="I46" s="459"/>
      <c r="J46" s="459"/>
      <c r="K46" s="459"/>
      <c r="L46" s="460"/>
      <c r="N46" s="189"/>
      <c r="O46" s="189"/>
      <c r="P46" s="189"/>
      <c r="Q46" s="189"/>
      <c r="R46" s="189"/>
      <c r="S46" s="189"/>
      <c r="T46" s="189"/>
      <c r="U46" s="189"/>
      <c r="V46" s="189"/>
      <c r="W46" s="189"/>
      <c r="X46" s="189"/>
      <c r="Y46" s="189"/>
      <c r="Z46" s="189"/>
      <c r="AA46" s="189"/>
      <c r="AB46" s="189"/>
      <c r="AC46" s="189"/>
    </row>
    <row r="47" spans="2:29" x14ac:dyDescent="0.25">
      <c r="B47" s="449"/>
      <c r="C47" s="459"/>
      <c r="D47" s="459"/>
      <c r="E47" s="459"/>
      <c r="F47" s="459"/>
      <c r="G47" s="459"/>
      <c r="H47" s="459"/>
      <c r="I47" s="459"/>
      <c r="J47" s="459"/>
      <c r="K47" s="459"/>
      <c r="L47" s="460"/>
      <c r="N47" s="189"/>
      <c r="O47" s="189"/>
      <c r="P47" s="189"/>
      <c r="Q47" s="189"/>
      <c r="R47" s="189"/>
      <c r="S47" s="189"/>
      <c r="T47" s="189"/>
      <c r="U47" s="189"/>
      <c r="V47" s="189"/>
      <c r="W47" s="189"/>
      <c r="X47" s="189"/>
      <c r="Y47" s="189"/>
      <c r="Z47" s="189"/>
      <c r="AA47" s="189"/>
      <c r="AB47" s="189"/>
      <c r="AC47" s="189"/>
    </row>
    <row r="48" spans="2:29" x14ac:dyDescent="0.25">
      <c r="B48" s="449"/>
      <c r="C48" s="459"/>
      <c r="D48" s="459"/>
      <c r="E48" s="459"/>
      <c r="F48" s="459"/>
      <c r="G48" s="459"/>
      <c r="H48" s="459"/>
      <c r="I48" s="459"/>
      <c r="J48" s="459"/>
      <c r="K48" s="459"/>
      <c r="L48" s="460"/>
      <c r="N48" s="189"/>
      <c r="O48" s="189"/>
      <c r="P48" s="189"/>
      <c r="Q48" s="189"/>
      <c r="R48" s="189"/>
      <c r="S48" s="189"/>
      <c r="T48" s="189"/>
      <c r="U48" s="189"/>
      <c r="V48" s="189"/>
      <c r="W48" s="189"/>
      <c r="X48" s="189"/>
      <c r="Y48" s="189"/>
      <c r="Z48" s="189"/>
      <c r="AA48" s="189"/>
      <c r="AB48" s="189"/>
      <c r="AC48" s="189"/>
    </row>
    <row r="49" spans="2:29" s="79" customFormat="1" x14ac:dyDescent="0.25">
      <c r="B49" s="449"/>
      <c r="C49" s="459"/>
      <c r="D49" s="459"/>
      <c r="E49" s="459"/>
      <c r="F49" s="459"/>
      <c r="G49" s="459"/>
      <c r="H49" s="459"/>
      <c r="I49" s="459"/>
      <c r="J49" s="459"/>
      <c r="K49" s="459"/>
      <c r="L49" s="460"/>
      <c r="N49" s="192"/>
      <c r="O49" s="192"/>
      <c r="P49" s="192"/>
      <c r="Q49" s="192"/>
      <c r="R49" s="192"/>
      <c r="S49" s="192"/>
      <c r="T49" s="192"/>
      <c r="U49" s="192"/>
      <c r="V49" s="192"/>
      <c r="W49" s="192"/>
      <c r="X49" s="192"/>
      <c r="Y49" s="192"/>
      <c r="Z49" s="192"/>
      <c r="AA49" s="192"/>
      <c r="AB49" s="192"/>
      <c r="AC49" s="192"/>
    </row>
    <row r="50" spans="2:29" s="79" customFormat="1" x14ac:dyDescent="0.25">
      <c r="B50" s="449"/>
      <c r="C50" s="459"/>
      <c r="D50" s="459"/>
      <c r="E50" s="459"/>
      <c r="F50" s="459"/>
      <c r="G50" s="459"/>
      <c r="H50" s="459"/>
      <c r="I50" s="459"/>
      <c r="J50" s="459"/>
      <c r="K50" s="459"/>
      <c r="L50" s="460"/>
      <c r="N50" s="189"/>
      <c r="O50" s="189"/>
      <c r="P50" s="189"/>
      <c r="Q50" s="189"/>
      <c r="R50" s="189"/>
      <c r="S50" s="189"/>
      <c r="T50" s="189"/>
      <c r="U50" s="189"/>
      <c r="V50" s="189"/>
      <c r="W50" s="189"/>
      <c r="X50" s="189"/>
      <c r="Y50" s="189"/>
      <c r="Z50" s="192"/>
      <c r="AA50" s="192"/>
      <c r="AB50" s="192"/>
      <c r="AC50" s="192"/>
    </row>
    <row r="51" spans="2:29" ht="6.75" customHeight="1" x14ac:dyDescent="0.25">
      <c r="B51" s="449"/>
      <c r="C51" s="459"/>
      <c r="D51" s="459"/>
      <c r="E51" s="459"/>
      <c r="F51" s="459"/>
      <c r="G51" s="459"/>
      <c r="H51" s="459"/>
      <c r="I51" s="459"/>
      <c r="J51" s="459"/>
      <c r="K51" s="459"/>
      <c r="L51" s="460"/>
      <c r="N51" s="189"/>
      <c r="O51" s="189"/>
      <c r="P51" s="189"/>
      <c r="Q51" s="189"/>
      <c r="R51" s="189"/>
      <c r="S51" s="189"/>
      <c r="T51" s="189"/>
      <c r="U51" s="189"/>
      <c r="V51" s="189"/>
      <c r="W51" s="189"/>
      <c r="X51" s="189"/>
      <c r="Y51" s="189"/>
      <c r="Z51" s="189"/>
      <c r="AA51" s="189"/>
      <c r="AB51" s="189"/>
      <c r="AC51" s="189"/>
    </row>
    <row r="52" spans="2:29" s="79" customFormat="1" x14ac:dyDescent="0.25">
      <c r="B52" s="449">
        <v>5</v>
      </c>
      <c r="C52" s="450" t="s">
        <v>13</v>
      </c>
      <c r="D52" s="450"/>
      <c r="E52" s="450"/>
      <c r="F52" s="450"/>
      <c r="G52" s="450"/>
      <c r="H52" s="450"/>
      <c r="I52" s="450"/>
      <c r="J52" s="450"/>
      <c r="K52" s="450"/>
      <c r="L52" s="451"/>
      <c r="N52" s="189"/>
      <c r="O52" s="189"/>
      <c r="P52" s="189"/>
      <c r="Q52" s="189"/>
      <c r="R52" s="189"/>
      <c r="S52" s="189"/>
      <c r="T52" s="189"/>
      <c r="U52" s="189"/>
      <c r="V52" s="189"/>
      <c r="W52" s="189"/>
      <c r="X52" s="189"/>
      <c r="Y52" s="189"/>
      <c r="Z52" s="192"/>
      <c r="AA52" s="192"/>
      <c r="AB52" s="192"/>
      <c r="AC52" s="192"/>
    </row>
    <row r="53" spans="2:29" ht="15" customHeight="1" x14ac:dyDescent="0.25">
      <c r="B53" s="449"/>
      <c r="C53" s="453" t="s">
        <v>207</v>
      </c>
      <c r="D53" s="454"/>
      <c r="E53" s="454"/>
      <c r="F53" s="454"/>
      <c r="G53" s="454"/>
      <c r="H53" s="454"/>
      <c r="I53" s="454"/>
      <c r="J53" s="454"/>
      <c r="K53" s="454"/>
      <c r="L53" s="455"/>
      <c r="N53" s="242" t="s">
        <v>217</v>
      </c>
      <c r="O53" s="243"/>
      <c r="P53" s="243"/>
      <c r="Q53" s="243"/>
      <c r="R53" s="243"/>
      <c r="S53" s="243"/>
      <c r="T53" s="243"/>
      <c r="U53" s="243"/>
      <c r="V53" s="243"/>
      <c r="W53" s="243"/>
      <c r="X53" s="243"/>
      <c r="Y53" s="243"/>
      <c r="Z53" s="189"/>
      <c r="AA53" s="189"/>
      <c r="AB53" s="189"/>
      <c r="AC53" s="189"/>
    </row>
    <row r="54" spans="2:29" ht="15" customHeight="1" x14ac:dyDescent="0.25">
      <c r="B54" s="449"/>
      <c r="C54" s="454"/>
      <c r="D54" s="454"/>
      <c r="E54" s="454"/>
      <c r="F54" s="454"/>
      <c r="G54" s="454"/>
      <c r="H54" s="454"/>
      <c r="I54" s="454"/>
      <c r="J54" s="454"/>
      <c r="K54" s="454"/>
      <c r="L54" s="455"/>
      <c r="N54" s="189"/>
      <c r="O54" s="189"/>
      <c r="P54" s="189"/>
      <c r="Q54" s="189"/>
      <c r="R54" s="189"/>
      <c r="S54" s="189"/>
      <c r="T54" s="189"/>
      <c r="U54" s="189"/>
      <c r="V54" s="189"/>
      <c r="W54" s="189"/>
      <c r="X54" s="189"/>
      <c r="Y54" s="189"/>
      <c r="Z54" s="189"/>
      <c r="AA54" s="189"/>
      <c r="AB54" s="189"/>
      <c r="AC54" s="189"/>
    </row>
    <row r="55" spans="2:29" x14ac:dyDescent="0.25">
      <c r="B55" s="449"/>
      <c r="C55" s="454"/>
      <c r="D55" s="454"/>
      <c r="E55" s="454"/>
      <c r="F55" s="454"/>
      <c r="G55" s="454"/>
      <c r="H55" s="454"/>
      <c r="I55" s="454"/>
      <c r="J55" s="454"/>
      <c r="K55" s="454"/>
      <c r="L55" s="455"/>
      <c r="N55" s="189"/>
      <c r="O55" s="189"/>
      <c r="P55" s="189"/>
      <c r="Q55" s="189"/>
      <c r="R55" s="189"/>
      <c r="S55" s="189"/>
      <c r="T55" s="189"/>
      <c r="U55" s="189"/>
      <c r="V55" s="189"/>
      <c r="W55" s="189"/>
      <c r="X55" s="189"/>
      <c r="Y55" s="189"/>
      <c r="Z55" s="189"/>
      <c r="AA55" s="189"/>
      <c r="AB55" s="189"/>
      <c r="AC55" s="189"/>
    </row>
    <row r="56" spans="2:29" x14ac:dyDescent="0.25">
      <c r="B56" s="449"/>
      <c r="C56" s="454"/>
      <c r="D56" s="454"/>
      <c r="E56" s="454"/>
      <c r="F56" s="454"/>
      <c r="G56" s="454"/>
      <c r="H56" s="454"/>
      <c r="I56" s="454"/>
      <c r="J56" s="454"/>
      <c r="K56" s="454"/>
      <c r="L56" s="455"/>
      <c r="N56" s="192"/>
      <c r="O56" s="192"/>
      <c r="P56" s="192"/>
      <c r="Q56" s="192"/>
      <c r="R56" s="192"/>
      <c r="S56" s="192"/>
      <c r="T56" s="192"/>
      <c r="U56" s="192"/>
      <c r="V56" s="192"/>
      <c r="W56" s="192"/>
      <c r="X56" s="192"/>
      <c r="Y56" s="192"/>
      <c r="Z56" s="192"/>
      <c r="AA56" s="192"/>
      <c r="AB56" s="192"/>
      <c r="AC56" s="192"/>
    </row>
    <row r="57" spans="2:29" s="79" customFormat="1" x14ac:dyDescent="0.25">
      <c r="B57" s="449"/>
      <c r="C57" s="454"/>
      <c r="D57" s="454"/>
      <c r="E57" s="454"/>
      <c r="F57" s="454"/>
      <c r="G57" s="454"/>
      <c r="H57" s="454"/>
      <c r="I57" s="454"/>
      <c r="J57" s="454"/>
      <c r="K57" s="454"/>
      <c r="L57" s="455"/>
      <c r="N57" s="192"/>
      <c r="O57" s="192"/>
      <c r="P57" s="192"/>
      <c r="Q57" s="192"/>
      <c r="R57" s="192"/>
      <c r="S57" s="192"/>
      <c r="T57" s="192"/>
      <c r="U57" s="192"/>
      <c r="V57" s="192"/>
      <c r="W57" s="192"/>
      <c r="X57" s="192"/>
      <c r="Y57" s="192"/>
      <c r="Z57" s="192"/>
      <c r="AA57" s="192"/>
      <c r="AB57" s="192"/>
      <c r="AC57" s="192"/>
    </row>
    <row r="58" spans="2:29" s="79" customFormat="1" x14ac:dyDescent="0.25">
      <c r="B58" s="449"/>
      <c r="C58" s="454"/>
      <c r="D58" s="454"/>
      <c r="E58" s="454"/>
      <c r="F58" s="454"/>
      <c r="G58" s="454"/>
      <c r="H58" s="454"/>
      <c r="I58" s="454"/>
      <c r="J58" s="454"/>
      <c r="K58" s="454"/>
      <c r="L58" s="455"/>
      <c r="N58" s="192"/>
      <c r="O58" s="192"/>
      <c r="P58" s="192"/>
      <c r="Q58" s="192"/>
      <c r="R58" s="192"/>
      <c r="S58" s="192"/>
      <c r="T58" s="192"/>
      <c r="U58" s="192"/>
      <c r="V58" s="192"/>
      <c r="W58" s="192"/>
      <c r="X58" s="192"/>
      <c r="Y58" s="192"/>
      <c r="Z58" s="192"/>
      <c r="AA58" s="192"/>
      <c r="AB58" s="192"/>
      <c r="AC58" s="192"/>
    </row>
    <row r="59" spans="2:29" ht="6.75" customHeight="1" x14ac:dyDescent="0.25">
      <c r="B59" s="449"/>
      <c r="C59" s="456"/>
      <c r="D59" s="456"/>
      <c r="E59" s="456"/>
      <c r="F59" s="456"/>
      <c r="G59" s="456"/>
      <c r="H59" s="456"/>
      <c r="I59" s="456"/>
      <c r="J59" s="456"/>
      <c r="K59" s="456"/>
      <c r="L59" s="457"/>
      <c r="N59" s="189"/>
      <c r="O59" s="189"/>
      <c r="P59" s="189"/>
      <c r="Q59" s="189"/>
      <c r="R59" s="189"/>
      <c r="S59" s="189"/>
      <c r="T59" s="189"/>
      <c r="U59" s="189"/>
      <c r="V59" s="189"/>
      <c r="W59" s="189"/>
      <c r="X59" s="189"/>
      <c r="Y59" s="189"/>
      <c r="Z59" s="189"/>
      <c r="AA59" s="189"/>
      <c r="AB59" s="189"/>
      <c r="AC59" s="189"/>
    </row>
    <row r="60" spans="2:29" s="79" customFormat="1" x14ac:dyDescent="0.25">
      <c r="B60" s="449">
        <v>6</v>
      </c>
      <c r="C60" s="450" t="s">
        <v>24</v>
      </c>
      <c r="D60" s="450"/>
      <c r="E60" s="450"/>
      <c r="F60" s="450"/>
      <c r="G60" s="450"/>
      <c r="H60" s="450"/>
      <c r="I60" s="450"/>
      <c r="J60" s="450"/>
      <c r="K60" s="450"/>
      <c r="L60" s="451"/>
      <c r="N60" s="192"/>
      <c r="O60" s="192"/>
      <c r="P60" s="192"/>
      <c r="Q60" s="192"/>
      <c r="R60" s="192"/>
      <c r="S60" s="192"/>
      <c r="T60" s="192"/>
      <c r="U60" s="192"/>
      <c r="V60" s="192"/>
      <c r="W60" s="192"/>
      <c r="X60" s="192"/>
      <c r="Y60" s="192"/>
      <c r="Z60" s="192"/>
      <c r="AA60" s="192"/>
      <c r="AB60" s="192"/>
      <c r="AC60" s="192"/>
    </row>
    <row r="61" spans="2:29" ht="15" customHeight="1" x14ac:dyDescent="0.25">
      <c r="B61" s="449"/>
      <c r="C61" s="458" t="s">
        <v>147</v>
      </c>
      <c r="D61" s="459"/>
      <c r="E61" s="459"/>
      <c r="F61" s="459"/>
      <c r="G61" s="459"/>
      <c r="H61" s="459"/>
      <c r="I61" s="459"/>
      <c r="J61" s="459"/>
      <c r="K61" s="459"/>
      <c r="L61" s="460"/>
      <c r="N61" s="189"/>
      <c r="O61" s="189"/>
      <c r="P61" s="189"/>
      <c r="Q61" s="189"/>
      <c r="R61" s="189"/>
      <c r="S61" s="189"/>
      <c r="T61" s="189"/>
      <c r="U61" s="189"/>
      <c r="V61" s="189"/>
      <c r="W61" s="189"/>
      <c r="X61" s="189"/>
      <c r="Y61" s="189"/>
      <c r="Z61" s="189"/>
      <c r="AA61" s="189"/>
      <c r="AB61" s="189"/>
      <c r="AC61" s="189"/>
    </row>
    <row r="62" spans="2:29" ht="15" customHeight="1" x14ac:dyDescent="0.25">
      <c r="B62" s="449"/>
      <c r="C62" s="459"/>
      <c r="D62" s="459"/>
      <c r="E62" s="459"/>
      <c r="F62" s="459"/>
      <c r="G62" s="459"/>
      <c r="H62" s="459"/>
      <c r="I62" s="459"/>
      <c r="J62" s="459"/>
      <c r="K62" s="459"/>
      <c r="L62" s="460"/>
      <c r="N62" s="189"/>
      <c r="O62" s="189"/>
      <c r="P62" s="189"/>
      <c r="Q62" s="189"/>
      <c r="R62" s="189"/>
      <c r="S62" s="189"/>
      <c r="T62" s="189"/>
      <c r="U62" s="189"/>
      <c r="V62" s="189"/>
      <c r="W62" s="189"/>
      <c r="X62" s="189"/>
      <c r="Y62" s="189"/>
      <c r="Z62" s="189"/>
      <c r="AA62" s="189"/>
      <c r="AB62" s="189"/>
      <c r="AC62" s="189"/>
    </row>
    <row r="63" spans="2:29" ht="15" customHeight="1" x14ac:dyDescent="0.25">
      <c r="B63" s="449"/>
      <c r="C63" s="459"/>
      <c r="D63" s="459"/>
      <c r="E63" s="459"/>
      <c r="F63" s="459"/>
      <c r="G63" s="459"/>
      <c r="H63" s="459"/>
      <c r="I63" s="459"/>
      <c r="J63" s="459"/>
      <c r="K63" s="459"/>
      <c r="L63" s="460"/>
      <c r="N63" s="189"/>
      <c r="O63" s="189"/>
      <c r="P63" s="189"/>
      <c r="Q63" s="189"/>
      <c r="R63" s="189"/>
      <c r="S63" s="189"/>
      <c r="T63" s="189"/>
      <c r="U63" s="189"/>
      <c r="V63" s="189"/>
      <c r="W63" s="189"/>
      <c r="X63" s="189"/>
      <c r="Y63" s="189"/>
      <c r="Z63" s="189"/>
      <c r="AA63" s="189"/>
      <c r="AB63" s="189"/>
      <c r="AC63" s="189"/>
    </row>
    <row r="64" spans="2:29" ht="15" customHeight="1" x14ac:dyDescent="0.25">
      <c r="B64" s="449"/>
      <c r="C64" s="459"/>
      <c r="D64" s="459"/>
      <c r="E64" s="459"/>
      <c r="F64" s="459"/>
      <c r="G64" s="459"/>
      <c r="H64" s="459"/>
      <c r="I64" s="459"/>
      <c r="J64" s="459"/>
      <c r="K64" s="459"/>
      <c r="L64" s="460"/>
      <c r="N64" s="189"/>
      <c r="O64" s="189"/>
      <c r="P64" s="189"/>
      <c r="Q64" s="189"/>
      <c r="R64" s="189"/>
      <c r="S64" s="189"/>
      <c r="T64" s="189"/>
      <c r="U64" s="189"/>
      <c r="V64" s="189"/>
      <c r="W64" s="189"/>
      <c r="X64" s="189"/>
      <c r="Y64" s="189"/>
      <c r="Z64" s="189"/>
      <c r="AA64" s="189"/>
      <c r="AB64" s="189"/>
      <c r="AC64" s="189"/>
    </row>
    <row r="65" spans="2:29" s="79" customFormat="1" ht="15" customHeight="1" x14ac:dyDescent="0.25">
      <c r="B65" s="449"/>
      <c r="C65" s="459"/>
      <c r="D65" s="459"/>
      <c r="E65" s="459"/>
      <c r="F65" s="459"/>
      <c r="G65" s="459"/>
      <c r="H65" s="459"/>
      <c r="I65" s="459"/>
      <c r="J65" s="459"/>
      <c r="K65" s="459"/>
      <c r="L65" s="460"/>
      <c r="N65" s="192"/>
      <c r="O65" s="192"/>
      <c r="P65" s="192"/>
      <c r="Q65" s="192"/>
      <c r="R65" s="192"/>
      <c r="S65" s="192"/>
      <c r="T65" s="192"/>
      <c r="U65" s="192"/>
      <c r="V65" s="192"/>
      <c r="W65" s="192"/>
      <c r="X65" s="192"/>
      <c r="Y65" s="192"/>
      <c r="Z65" s="192"/>
      <c r="AA65" s="192"/>
      <c r="AB65" s="192"/>
      <c r="AC65" s="192"/>
    </row>
    <row r="66" spans="2:29" s="79" customFormat="1" ht="15" customHeight="1" x14ac:dyDescent="0.25">
      <c r="B66" s="449"/>
      <c r="C66" s="459"/>
      <c r="D66" s="459"/>
      <c r="E66" s="459"/>
      <c r="F66" s="459"/>
      <c r="G66" s="459"/>
      <c r="H66" s="459"/>
      <c r="I66" s="459"/>
      <c r="J66" s="459"/>
      <c r="K66" s="459"/>
      <c r="L66" s="460"/>
      <c r="N66" s="192"/>
      <c r="O66" s="192"/>
      <c r="P66" s="192"/>
      <c r="Q66" s="192"/>
      <c r="R66" s="192"/>
      <c r="S66" s="192"/>
      <c r="T66" s="192"/>
      <c r="U66" s="192"/>
      <c r="V66" s="192"/>
      <c r="W66" s="192"/>
      <c r="X66" s="192"/>
      <c r="Y66" s="192"/>
      <c r="Z66" s="192"/>
      <c r="AA66" s="192"/>
      <c r="AB66" s="192"/>
      <c r="AC66" s="192"/>
    </row>
    <row r="67" spans="2:29" ht="6.75" customHeight="1" thickBot="1" x14ac:dyDescent="0.3">
      <c r="B67" s="452"/>
      <c r="C67" s="486"/>
      <c r="D67" s="486"/>
      <c r="E67" s="486"/>
      <c r="F67" s="486"/>
      <c r="G67" s="486"/>
      <c r="H67" s="486"/>
      <c r="I67" s="486"/>
      <c r="J67" s="486"/>
      <c r="K67" s="486"/>
      <c r="L67" s="487"/>
      <c r="N67" s="189"/>
      <c r="O67" s="189"/>
      <c r="P67" s="189"/>
      <c r="Q67" s="189"/>
      <c r="R67" s="189"/>
      <c r="S67" s="189"/>
      <c r="T67" s="189"/>
      <c r="U67" s="189"/>
      <c r="V67" s="189"/>
      <c r="W67" s="189"/>
      <c r="X67" s="189"/>
      <c r="Y67" s="189"/>
      <c r="Z67" s="189"/>
      <c r="AA67" s="189"/>
      <c r="AB67" s="189"/>
      <c r="AC67" s="189"/>
    </row>
    <row r="68" spans="2:29" ht="6.75" customHeight="1" thickBot="1" x14ac:dyDescent="0.3">
      <c r="B68" s="80"/>
      <c r="C68" s="81"/>
      <c r="D68" s="81"/>
      <c r="E68" s="81"/>
      <c r="F68" s="81"/>
      <c r="G68" s="81"/>
      <c r="H68" s="81"/>
      <c r="I68" s="81"/>
      <c r="J68" s="81"/>
      <c r="K68" s="82"/>
      <c r="L68" s="83"/>
      <c r="N68" s="189"/>
      <c r="O68" s="189"/>
      <c r="P68" s="189"/>
      <c r="Q68" s="189"/>
      <c r="R68" s="189"/>
      <c r="S68" s="189"/>
      <c r="T68" s="189"/>
      <c r="U68" s="189"/>
      <c r="V68" s="189"/>
      <c r="W68" s="189"/>
      <c r="X68" s="189"/>
      <c r="Y68" s="189"/>
      <c r="Z68" s="189"/>
      <c r="AA68" s="189"/>
      <c r="AB68" s="189"/>
      <c r="AC68" s="189"/>
    </row>
    <row r="69" spans="2:29" ht="6.75" customHeight="1" x14ac:dyDescent="0.25">
      <c r="B69" s="74"/>
      <c r="L69" s="75"/>
      <c r="N69" s="189"/>
      <c r="O69" s="189"/>
      <c r="P69" s="189"/>
      <c r="Q69" s="189"/>
      <c r="R69" s="189"/>
      <c r="S69" s="189"/>
      <c r="T69" s="189"/>
      <c r="U69" s="189"/>
      <c r="V69" s="189"/>
      <c r="W69" s="189"/>
      <c r="X69" s="189"/>
      <c r="Y69" s="189"/>
      <c r="Z69" s="189"/>
      <c r="AA69" s="189"/>
      <c r="AB69" s="189"/>
      <c r="AC69" s="189"/>
    </row>
    <row r="70" spans="2:29" s="79" customFormat="1" x14ac:dyDescent="0.25">
      <c r="B70" s="84" t="s">
        <v>2</v>
      </c>
      <c r="C70" s="473" t="s">
        <v>3</v>
      </c>
      <c r="D70" s="474"/>
      <c r="E70" s="474"/>
      <c r="F70" s="475"/>
      <c r="G70" s="476" t="s">
        <v>4</v>
      </c>
      <c r="H70" s="476"/>
      <c r="I70" s="476" t="s">
        <v>5</v>
      </c>
      <c r="J70" s="476"/>
      <c r="K70" s="476" t="s">
        <v>6</v>
      </c>
      <c r="L70" s="477"/>
      <c r="N70" s="192"/>
      <c r="O70" s="192"/>
      <c r="P70" s="192"/>
      <c r="Q70" s="192"/>
      <c r="R70" s="192"/>
      <c r="S70" s="192"/>
      <c r="T70" s="192"/>
      <c r="U70" s="192"/>
      <c r="V70" s="192"/>
      <c r="W70" s="192"/>
      <c r="X70" s="192"/>
      <c r="Y70" s="192"/>
      <c r="Z70" s="192"/>
      <c r="AA70" s="192"/>
      <c r="AB70" s="192"/>
      <c r="AC70" s="192"/>
    </row>
    <row r="71" spans="2:29" ht="15" x14ac:dyDescent="0.25">
      <c r="B71" s="91"/>
      <c r="C71" s="462"/>
      <c r="D71" s="463"/>
      <c r="E71" s="463"/>
      <c r="F71" s="464"/>
      <c r="G71" s="465" t="s">
        <v>201</v>
      </c>
      <c r="H71" s="465"/>
      <c r="I71" s="465" t="s">
        <v>202</v>
      </c>
      <c r="J71" s="465"/>
      <c r="K71" s="326">
        <v>45018</v>
      </c>
      <c r="L71" s="327"/>
      <c r="N71" s="242" t="s">
        <v>212</v>
      </c>
      <c r="O71" s="243"/>
      <c r="P71" s="243"/>
      <c r="Q71" s="243"/>
      <c r="R71" s="243"/>
      <c r="S71" s="243"/>
      <c r="T71" s="189"/>
      <c r="U71" s="189"/>
      <c r="V71" s="189"/>
      <c r="W71" s="189"/>
      <c r="X71" s="189"/>
      <c r="Y71" s="189"/>
      <c r="Z71" s="189"/>
      <c r="AA71" s="189"/>
      <c r="AB71" s="189"/>
      <c r="AC71" s="189"/>
    </row>
    <row r="72" spans="2:29" ht="13.5" thickBot="1" x14ac:dyDescent="0.3">
      <c r="B72" s="92"/>
      <c r="C72" s="466"/>
      <c r="D72" s="467"/>
      <c r="E72" s="467"/>
      <c r="F72" s="468"/>
      <c r="G72" s="469"/>
      <c r="H72" s="470"/>
      <c r="I72" s="469"/>
      <c r="J72" s="470"/>
      <c r="K72" s="471"/>
      <c r="L72" s="472"/>
    </row>
    <row r="73" spans="2:29" ht="6.75" customHeight="1" x14ac:dyDescent="0.25"/>
    <row r="74" spans="2:29" ht="6.75" customHeight="1" x14ac:dyDescent="0.25">
      <c r="D74" s="85"/>
    </row>
    <row r="75" spans="2:29" ht="14.25" customHeight="1" x14ac:dyDescent="0.25">
      <c r="C75" s="85"/>
    </row>
    <row r="76" spans="2:29" ht="29.25" customHeight="1" x14ac:dyDescent="0.25">
      <c r="C76" s="461"/>
      <c r="D76" s="461"/>
      <c r="E76" s="461"/>
      <c r="F76" s="461"/>
      <c r="G76" s="461"/>
      <c r="H76" s="461"/>
      <c r="I76" s="461"/>
      <c r="J76" s="461"/>
      <c r="K76" s="461"/>
      <c r="L76" s="461"/>
    </row>
    <row r="78" spans="2:29" x14ac:dyDescent="0.25">
      <c r="B78" s="86"/>
      <c r="L78" s="87"/>
    </row>
    <row r="79" spans="2:29" x14ac:dyDescent="0.25">
      <c r="B79" s="86"/>
      <c r="L79" s="87"/>
    </row>
    <row r="80" spans="2:29"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QxoIu93wLBS3Dnx4o3oW8iDKDiDypzQf7EMhWB1Pit6yV/eSSrIjS5wSO5x43/yGMtZzE2whFOfl+Fc6goxnqw==" saltValue="aFV8QjVWP4C7O2HJ4MdkmA==" spinCount="100000" sheet="1" selectLockedCells="1"/>
  <mergeCells count="55">
    <mergeCell ref="C17:L17"/>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 ref="Q6:V6"/>
    <mergeCell ref="N7:AC7"/>
    <mergeCell ref="N9:AC9"/>
    <mergeCell ref="N11:AC11"/>
    <mergeCell ref="N13:AC13"/>
    <mergeCell ref="N53:Y53"/>
    <mergeCell ref="N71:S71"/>
    <mergeCell ref="N15:AC15"/>
    <mergeCell ref="N18:AC18"/>
    <mergeCell ref="N29:U29"/>
    <mergeCell ref="N37:Z37"/>
    <mergeCell ref="N45:Y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
  <sheetViews>
    <sheetView zoomScaleNormal="100" zoomScaleSheetLayoutView="85" workbookViewId="0">
      <selection activeCell="E23" sqref="E23:F23"/>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4" width="9.140625" style="14"/>
    <col min="15" max="15" width="15.140625" style="193" customWidth="1"/>
    <col min="16" max="16" width="9.140625" style="194"/>
    <col min="17" max="16384" width="9.140625" style="15"/>
  </cols>
  <sheetData>
    <row r="1" spans="1:29" s="10" customFormat="1" x14ac:dyDescent="0.2">
      <c r="B1" s="11"/>
      <c r="C1" s="11"/>
      <c r="D1" s="11"/>
      <c r="E1" s="11"/>
      <c r="F1" s="11"/>
      <c r="G1" s="11"/>
      <c r="H1" s="11"/>
      <c r="I1" s="11"/>
      <c r="J1" s="11"/>
      <c r="K1" s="11"/>
      <c r="L1" s="11"/>
      <c r="M1" s="11"/>
      <c r="N1" s="14"/>
      <c r="O1" s="193"/>
      <c r="P1" s="194"/>
      <c r="Q1" s="15"/>
      <c r="R1" s="15"/>
    </row>
    <row r="2" spans="1:29" s="1" customFormat="1" x14ac:dyDescent="0.25">
      <c r="N2" s="119"/>
      <c r="O2" s="195"/>
      <c r="P2" s="195"/>
      <c r="Q2" s="119"/>
      <c r="R2" s="119"/>
    </row>
    <row r="3" spans="1:29" s="1" customFormat="1" ht="15.75" customHeight="1" x14ac:dyDescent="0.25">
      <c r="B3" s="518" t="s">
        <v>37</v>
      </c>
      <c r="C3" s="518"/>
      <c r="D3" s="518"/>
      <c r="E3" s="518"/>
      <c r="F3" s="518"/>
      <c r="G3" s="518"/>
      <c r="H3" s="518"/>
      <c r="I3" s="518"/>
      <c r="J3" s="518"/>
      <c r="K3" s="518"/>
      <c r="L3" s="518"/>
      <c r="N3" s="119"/>
      <c r="O3" s="195"/>
      <c r="P3" s="195"/>
      <c r="Q3" s="119"/>
      <c r="R3" s="119"/>
    </row>
    <row r="4" spans="1:29" s="1" customFormat="1" ht="15" customHeight="1" thickBot="1" x14ac:dyDescent="0.3">
      <c r="B4" s="518"/>
      <c r="C4" s="518"/>
      <c r="D4" s="518"/>
      <c r="E4" s="518"/>
      <c r="F4" s="518"/>
      <c r="G4" s="518"/>
      <c r="H4" s="518"/>
      <c r="I4" s="518"/>
      <c r="J4" s="518"/>
      <c r="K4" s="518"/>
      <c r="L4" s="518"/>
      <c r="N4" s="119"/>
      <c r="O4" s="195"/>
      <c r="P4" s="195"/>
      <c r="Q4" s="119"/>
      <c r="R4" s="119"/>
    </row>
    <row r="5" spans="1:29" s="1" customFormat="1" ht="24" customHeight="1" thickBot="1" x14ac:dyDescent="0.3">
      <c r="B5" s="518"/>
      <c r="C5" s="518"/>
      <c r="D5" s="518"/>
      <c r="E5" s="518"/>
      <c r="F5" s="518"/>
      <c r="G5" s="518"/>
      <c r="H5" s="518"/>
      <c r="I5" s="518"/>
      <c r="J5" s="518"/>
      <c r="K5" s="518"/>
      <c r="L5" s="518"/>
      <c r="N5" s="188" t="s">
        <v>177</v>
      </c>
      <c r="O5" s="189"/>
      <c r="P5" s="189"/>
      <c r="Q5" s="401" t="s">
        <v>178</v>
      </c>
      <c r="R5" s="402"/>
      <c r="S5" s="402"/>
      <c r="T5" s="402"/>
      <c r="U5" s="402"/>
      <c r="V5" s="403"/>
      <c r="W5" s="189"/>
      <c r="X5" s="189"/>
      <c r="Y5" s="189"/>
      <c r="Z5" s="189"/>
      <c r="AA5" s="189"/>
      <c r="AB5" s="189"/>
      <c r="AC5" s="189"/>
    </row>
    <row r="6" spans="1:29" s="1" customFormat="1" ht="15" customHeight="1" x14ac:dyDescent="0.25">
      <c r="B6" s="347" t="s">
        <v>7</v>
      </c>
      <c r="C6" s="348"/>
      <c r="D6" s="348"/>
      <c r="E6" s="521" t="str">
        <f>'Cost Estimate'!E8</f>
        <v>R5 - Navan Road - Dublin</v>
      </c>
      <c r="F6" s="521"/>
      <c r="G6" s="521"/>
      <c r="H6" s="521"/>
      <c r="I6" s="521"/>
      <c r="J6" s="521"/>
      <c r="K6" s="521"/>
      <c r="L6" s="522"/>
      <c r="N6" s="242" t="s">
        <v>197</v>
      </c>
      <c r="O6" s="243"/>
      <c r="P6" s="243"/>
      <c r="Q6" s="243"/>
      <c r="R6" s="243"/>
      <c r="S6" s="243"/>
      <c r="T6" s="243"/>
      <c r="U6" s="243"/>
      <c r="V6" s="243"/>
      <c r="W6" s="243"/>
      <c r="X6" s="243"/>
      <c r="Y6" s="243"/>
      <c r="Z6" s="243"/>
      <c r="AA6" s="243"/>
      <c r="AB6" s="243"/>
      <c r="AC6" s="243"/>
    </row>
    <row r="7" spans="1:29" s="1" customFormat="1" ht="6.75" customHeight="1" x14ac:dyDescent="0.25">
      <c r="B7" s="58"/>
      <c r="C7" s="59"/>
      <c r="D7" s="59"/>
      <c r="E7" s="59"/>
      <c r="F7" s="59"/>
      <c r="G7" s="59"/>
      <c r="H7" s="59"/>
      <c r="I7" s="59"/>
      <c r="J7" s="59"/>
      <c r="K7" s="59"/>
      <c r="L7" s="60"/>
      <c r="N7" s="189"/>
      <c r="O7" s="189"/>
      <c r="P7" s="189"/>
      <c r="Q7" s="189"/>
      <c r="R7" s="189"/>
      <c r="S7" s="189"/>
      <c r="T7" s="189"/>
      <c r="U7" s="189"/>
      <c r="V7" s="189"/>
      <c r="W7" s="189"/>
      <c r="X7" s="189"/>
      <c r="Y7" s="189"/>
      <c r="Z7" s="189"/>
      <c r="AA7" s="189"/>
      <c r="AB7" s="189"/>
      <c r="AC7" s="189"/>
    </row>
    <row r="8" spans="1:29" s="1" customFormat="1" ht="15" customHeight="1" x14ac:dyDescent="0.25">
      <c r="B8" s="287" t="s">
        <v>110</v>
      </c>
      <c r="C8" s="288"/>
      <c r="D8" s="288"/>
      <c r="E8" s="528" t="str">
        <f>'Cost Estimate'!E10</f>
        <v>DLR/2/001 5G</v>
      </c>
      <c r="F8" s="528"/>
      <c r="G8" s="528"/>
      <c r="H8" s="528"/>
      <c r="I8" s="528"/>
      <c r="J8" s="528"/>
      <c r="K8" s="528"/>
      <c r="L8" s="529"/>
      <c r="N8" s="242" t="s">
        <v>197</v>
      </c>
      <c r="O8" s="243"/>
      <c r="P8" s="243"/>
      <c r="Q8" s="243"/>
      <c r="R8" s="243"/>
      <c r="S8" s="243"/>
      <c r="T8" s="243"/>
      <c r="U8" s="243"/>
      <c r="V8" s="243"/>
      <c r="W8" s="243"/>
      <c r="X8" s="243"/>
      <c r="Y8" s="243"/>
      <c r="Z8" s="243"/>
      <c r="AA8" s="243"/>
      <c r="AB8" s="243"/>
      <c r="AC8" s="243"/>
    </row>
    <row r="9" spans="1:29" s="1" customFormat="1" ht="6.75" customHeight="1" x14ac:dyDescent="0.25">
      <c r="B9" s="58"/>
      <c r="C9" s="59"/>
      <c r="D9" s="59"/>
      <c r="E9" s="59"/>
      <c r="F9" s="59"/>
      <c r="G9" s="59"/>
      <c r="H9" s="59"/>
      <c r="I9" s="59"/>
      <c r="J9" s="59"/>
      <c r="K9" s="59"/>
      <c r="L9" s="60"/>
      <c r="N9" s="189"/>
      <c r="O9" s="189"/>
      <c r="P9" s="189"/>
      <c r="Q9" s="189"/>
      <c r="R9" s="189"/>
      <c r="S9" s="189"/>
      <c r="T9" s="189"/>
      <c r="U9" s="189"/>
      <c r="V9" s="189"/>
      <c r="W9" s="189"/>
      <c r="X9" s="189"/>
      <c r="Y9" s="189"/>
      <c r="Z9" s="189"/>
      <c r="AA9" s="189"/>
      <c r="AB9" s="189"/>
      <c r="AC9" s="189"/>
    </row>
    <row r="10" spans="1:29" s="1" customFormat="1" ht="15" customHeight="1" x14ac:dyDescent="0.25">
      <c r="B10" s="287" t="s">
        <v>137</v>
      </c>
      <c r="C10" s="288"/>
      <c r="D10" s="288"/>
      <c r="E10" s="519">
        <f>SUM('Cost Estimate'!O97:P97)</f>
        <v>1291027.5659425</v>
      </c>
      <c r="F10" s="519"/>
      <c r="G10" s="519"/>
      <c r="H10" s="519"/>
      <c r="I10" s="519"/>
      <c r="J10" s="519"/>
      <c r="K10" s="519"/>
      <c r="L10" s="520"/>
      <c r="N10" s="242" t="s">
        <v>197</v>
      </c>
      <c r="O10" s="243"/>
      <c r="P10" s="243"/>
      <c r="Q10" s="243"/>
      <c r="R10" s="243"/>
      <c r="S10" s="243"/>
      <c r="T10" s="243"/>
      <c r="U10" s="243"/>
      <c r="V10" s="243"/>
      <c r="W10" s="243"/>
      <c r="X10" s="243"/>
      <c r="Y10" s="243"/>
      <c r="Z10" s="243"/>
      <c r="AA10" s="243"/>
      <c r="AB10" s="243"/>
      <c r="AC10" s="243"/>
    </row>
    <row r="11" spans="1:29" s="1" customFormat="1" ht="6.75" customHeight="1" x14ac:dyDescent="0.25">
      <c r="B11" s="525"/>
      <c r="C11" s="526"/>
      <c r="D11" s="526"/>
      <c r="E11" s="526"/>
      <c r="F11" s="526"/>
      <c r="G11" s="526"/>
      <c r="H11" s="526"/>
      <c r="I11" s="526"/>
      <c r="J11" s="526"/>
      <c r="K11" s="526"/>
      <c r="L11" s="527"/>
      <c r="N11" s="189"/>
      <c r="O11" s="189"/>
      <c r="P11" s="189"/>
      <c r="Q11" s="189"/>
      <c r="R11" s="189"/>
      <c r="S11" s="189"/>
      <c r="T11" s="189"/>
      <c r="U11" s="189"/>
      <c r="V11" s="189"/>
      <c r="W11" s="189"/>
      <c r="X11" s="189"/>
      <c r="Y11" s="189"/>
      <c r="Z11" s="189"/>
      <c r="AA11" s="189"/>
      <c r="AB11" s="189"/>
      <c r="AC11" s="189"/>
    </row>
    <row r="12" spans="1:29" s="1" customFormat="1" ht="15" customHeight="1" x14ac:dyDescent="0.25">
      <c r="B12" s="287" t="s">
        <v>38</v>
      </c>
      <c r="C12" s="288"/>
      <c r="D12" s="288"/>
      <c r="E12" s="523">
        <f>SUM('Cost Estimate'!N28:P28)</f>
        <v>4</v>
      </c>
      <c r="F12" s="523"/>
      <c r="G12" s="523"/>
      <c r="H12" s="523"/>
      <c r="I12" s="288" t="s">
        <v>78</v>
      </c>
      <c r="J12" s="288"/>
      <c r="K12" s="288"/>
      <c r="L12" s="524"/>
      <c r="N12" s="242" t="s">
        <v>197</v>
      </c>
      <c r="O12" s="243"/>
      <c r="P12" s="243"/>
      <c r="Q12" s="243"/>
      <c r="R12" s="243"/>
      <c r="S12" s="243"/>
      <c r="T12" s="243"/>
      <c r="U12" s="243"/>
      <c r="V12" s="243"/>
      <c r="W12" s="243"/>
      <c r="X12" s="243"/>
      <c r="Y12" s="243"/>
      <c r="Z12" s="243"/>
      <c r="AA12" s="243"/>
      <c r="AB12" s="243"/>
      <c r="AC12" s="243"/>
    </row>
    <row r="13" spans="1:29" s="1" customFormat="1" ht="6.75" customHeight="1" thickBot="1" x14ac:dyDescent="0.3">
      <c r="B13" s="515"/>
      <c r="C13" s="516"/>
      <c r="D13" s="516"/>
      <c r="E13" s="516"/>
      <c r="F13" s="516"/>
      <c r="G13" s="516"/>
      <c r="H13" s="516"/>
      <c r="I13" s="516"/>
      <c r="J13" s="516"/>
      <c r="K13" s="516"/>
      <c r="L13" s="517"/>
      <c r="N13" s="189"/>
      <c r="O13" s="189"/>
      <c r="P13" s="189"/>
      <c r="Q13" s="189"/>
      <c r="R13" s="189"/>
      <c r="S13" s="189"/>
      <c r="T13" s="189"/>
      <c r="U13" s="189"/>
      <c r="V13" s="189"/>
      <c r="W13" s="189"/>
      <c r="X13" s="189"/>
      <c r="Y13" s="189"/>
      <c r="Z13" s="189"/>
      <c r="AA13" s="189"/>
      <c r="AB13" s="189"/>
      <c r="AC13" s="189"/>
    </row>
    <row r="14" spans="1:29" s="10" customFormat="1" x14ac:dyDescent="0.2">
      <c r="B14" s="21"/>
      <c r="C14" s="22"/>
      <c r="D14" s="22"/>
      <c r="E14" s="22"/>
      <c r="F14" s="22"/>
      <c r="G14" s="22"/>
      <c r="H14" s="22"/>
      <c r="I14" s="22"/>
      <c r="J14" s="22"/>
      <c r="K14" s="22"/>
      <c r="L14" s="23"/>
      <c r="M14" s="11"/>
      <c r="N14" s="210"/>
      <c r="O14" s="210"/>
      <c r="P14" s="210"/>
      <c r="Q14" s="210"/>
      <c r="R14" s="211"/>
      <c r="S14" s="211"/>
      <c r="T14" s="211"/>
      <c r="U14" s="211"/>
      <c r="V14" s="211"/>
      <c r="W14" s="211"/>
      <c r="X14" s="211"/>
      <c r="Y14" s="211"/>
      <c r="Z14" s="211"/>
      <c r="AA14" s="211"/>
      <c r="AB14" s="211"/>
      <c r="AC14" s="211"/>
    </row>
    <row r="15" spans="1:29" s="10" customFormat="1" ht="45" customHeight="1" x14ac:dyDescent="0.2">
      <c r="B15" s="24"/>
      <c r="C15" s="11"/>
      <c r="D15" s="11"/>
      <c r="E15" s="510" t="s">
        <v>121</v>
      </c>
      <c r="F15" s="511"/>
      <c r="G15" s="511"/>
      <c r="H15" s="511"/>
      <c r="I15" s="339" t="s">
        <v>143</v>
      </c>
      <c r="J15" s="512"/>
      <c r="K15" s="512"/>
      <c r="L15" s="513"/>
      <c r="M15" s="11"/>
      <c r="N15" s="210"/>
      <c r="O15" s="212"/>
      <c r="P15" s="210"/>
      <c r="Q15" s="210"/>
      <c r="R15" s="211"/>
      <c r="S15" s="211"/>
      <c r="T15" s="211"/>
      <c r="U15" s="211"/>
      <c r="V15" s="211"/>
      <c r="W15" s="211"/>
      <c r="X15" s="211"/>
      <c r="Y15" s="211"/>
      <c r="Z15" s="211"/>
      <c r="AA15" s="211"/>
      <c r="AB15" s="211"/>
      <c r="AC15" s="211"/>
    </row>
    <row r="16" spans="1:29" s="13" customFormat="1" ht="69" customHeight="1" x14ac:dyDescent="0.2">
      <c r="A16" s="12"/>
      <c r="B16" s="25" t="s">
        <v>33</v>
      </c>
      <c r="C16" s="338" t="s">
        <v>34</v>
      </c>
      <c r="D16" s="338"/>
      <c r="E16" s="338" t="s">
        <v>35</v>
      </c>
      <c r="F16" s="338"/>
      <c r="G16" s="338" t="s">
        <v>119</v>
      </c>
      <c r="H16" s="338"/>
      <c r="I16" s="338" t="s">
        <v>35</v>
      </c>
      <c r="J16" s="338"/>
      <c r="K16" s="338" t="s">
        <v>120</v>
      </c>
      <c r="L16" s="514"/>
      <c r="M16" s="12"/>
      <c r="N16" s="213"/>
      <c r="O16" s="214"/>
      <c r="P16" s="215"/>
      <c r="Q16" s="215"/>
      <c r="R16" s="215"/>
      <c r="S16" s="215"/>
      <c r="T16" s="215"/>
      <c r="U16" s="215"/>
      <c r="V16" s="215"/>
      <c r="W16" s="215"/>
      <c r="X16" s="215"/>
      <c r="Y16" s="215"/>
      <c r="Z16" s="215"/>
      <c r="AA16" s="215"/>
      <c r="AB16" s="215"/>
      <c r="AC16" s="215"/>
    </row>
    <row r="17" spans="2:29" ht="14.45" customHeight="1" x14ac:dyDescent="0.2">
      <c r="B17" s="498" t="s">
        <v>25</v>
      </c>
      <c r="C17" s="338" t="s">
        <v>26</v>
      </c>
      <c r="D17" s="338"/>
      <c r="E17" s="495"/>
      <c r="F17" s="495"/>
      <c r="G17" s="496">
        <f>E17</f>
        <v>0</v>
      </c>
      <c r="H17" s="496"/>
      <c r="I17" s="495"/>
      <c r="J17" s="495"/>
      <c r="K17" s="496">
        <f>I17</f>
        <v>0</v>
      </c>
      <c r="L17" s="497"/>
      <c r="N17" s="216" t="s">
        <v>219</v>
      </c>
      <c r="O17" s="214"/>
      <c r="P17" s="217"/>
      <c r="Q17" s="217"/>
      <c r="R17" s="218"/>
      <c r="S17" s="218"/>
      <c r="T17" s="218"/>
      <c r="U17" s="218"/>
      <c r="V17" s="218"/>
      <c r="W17" s="218"/>
      <c r="X17" s="218"/>
      <c r="Y17" s="218"/>
      <c r="Z17" s="218"/>
      <c r="AA17" s="218"/>
      <c r="AB17" s="218"/>
      <c r="AC17" s="218"/>
    </row>
    <row r="18" spans="2:29" x14ac:dyDescent="0.2">
      <c r="B18" s="498"/>
      <c r="C18" s="338" t="s">
        <v>27</v>
      </c>
      <c r="D18" s="338"/>
      <c r="E18" s="495">
        <v>1250000</v>
      </c>
      <c r="F18" s="495"/>
      <c r="G18" s="496">
        <f>G17+E18</f>
        <v>1250000</v>
      </c>
      <c r="H18" s="496"/>
      <c r="I18" s="495">
        <v>1200000</v>
      </c>
      <c r="J18" s="495"/>
      <c r="K18" s="496">
        <f>K17+I18</f>
        <v>1200000</v>
      </c>
      <c r="L18" s="497"/>
      <c r="O18" s="208"/>
      <c r="P18" s="209"/>
    </row>
    <row r="19" spans="2:29" x14ac:dyDescent="0.2">
      <c r="B19" s="498"/>
      <c r="C19" s="338" t="s">
        <v>28</v>
      </c>
      <c r="D19" s="338"/>
      <c r="E19" s="495">
        <v>90196.9</v>
      </c>
      <c r="F19" s="495"/>
      <c r="G19" s="496">
        <f>G18+E19</f>
        <v>1340196.8999999999</v>
      </c>
      <c r="H19" s="496"/>
      <c r="I19" s="495">
        <v>79932.289999999994</v>
      </c>
      <c r="J19" s="495"/>
      <c r="K19" s="496">
        <f t="shared" ref="K19:K32" si="0">K18+I19</f>
        <v>1279932.29</v>
      </c>
      <c r="L19" s="497"/>
    </row>
    <row r="20" spans="2:29" x14ac:dyDescent="0.2">
      <c r="B20" s="498"/>
      <c r="C20" s="338" t="s">
        <v>29</v>
      </c>
      <c r="D20" s="338"/>
      <c r="E20" s="495"/>
      <c r="F20" s="495"/>
      <c r="G20" s="496">
        <f>G19+E20</f>
        <v>1340196.8999999999</v>
      </c>
      <c r="H20" s="496"/>
      <c r="I20" s="495"/>
      <c r="J20" s="495"/>
      <c r="K20" s="496">
        <f t="shared" si="0"/>
        <v>1279932.29</v>
      </c>
      <c r="L20" s="497"/>
      <c r="O20" s="240"/>
    </row>
    <row r="21" spans="2:29" x14ac:dyDescent="0.2">
      <c r="B21" s="498" t="s">
        <v>32</v>
      </c>
      <c r="C21" s="338" t="s">
        <v>26</v>
      </c>
      <c r="D21" s="338"/>
      <c r="E21" s="495"/>
      <c r="F21" s="495"/>
      <c r="G21" s="496">
        <f t="shared" ref="G21:G32" si="1">G20+E21</f>
        <v>1340196.8999999999</v>
      </c>
      <c r="H21" s="496"/>
      <c r="I21" s="495"/>
      <c r="J21" s="495"/>
      <c r="K21" s="496">
        <f t="shared" si="0"/>
        <v>1279932.29</v>
      </c>
      <c r="L21" s="497"/>
      <c r="O21" s="241"/>
    </row>
    <row r="22" spans="2:29" x14ac:dyDescent="0.2">
      <c r="B22" s="498"/>
      <c r="C22" s="338" t="s">
        <v>27</v>
      </c>
      <c r="D22" s="338"/>
      <c r="E22" s="495"/>
      <c r="F22" s="495"/>
      <c r="G22" s="496">
        <f t="shared" si="1"/>
        <v>1340196.8999999999</v>
      </c>
      <c r="H22" s="496"/>
      <c r="I22" s="495"/>
      <c r="J22" s="495"/>
      <c r="K22" s="496">
        <f t="shared" si="0"/>
        <v>1279932.29</v>
      </c>
      <c r="L22" s="497"/>
    </row>
    <row r="23" spans="2:29" x14ac:dyDescent="0.2">
      <c r="B23" s="498"/>
      <c r="C23" s="338" t="s">
        <v>28</v>
      </c>
      <c r="D23" s="338"/>
      <c r="E23" s="495"/>
      <c r="F23" s="495"/>
      <c r="G23" s="496">
        <f t="shared" si="1"/>
        <v>1340196.8999999999</v>
      </c>
      <c r="H23" s="496"/>
      <c r="I23" s="495"/>
      <c r="J23" s="495"/>
      <c r="K23" s="496">
        <f t="shared" si="0"/>
        <v>1279932.29</v>
      </c>
      <c r="L23" s="497"/>
    </row>
    <row r="24" spans="2:29" x14ac:dyDescent="0.2">
      <c r="B24" s="498"/>
      <c r="C24" s="338" t="s">
        <v>29</v>
      </c>
      <c r="D24" s="338"/>
      <c r="E24" s="495"/>
      <c r="F24" s="495"/>
      <c r="G24" s="496">
        <f t="shared" si="1"/>
        <v>1340196.8999999999</v>
      </c>
      <c r="H24" s="496"/>
      <c r="I24" s="495"/>
      <c r="J24" s="495"/>
      <c r="K24" s="496">
        <f t="shared" si="0"/>
        <v>1279932.29</v>
      </c>
      <c r="L24" s="497"/>
    </row>
    <row r="25" spans="2:29" x14ac:dyDescent="0.2">
      <c r="B25" s="498" t="s">
        <v>31</v>
      </c>
      <c r="C25" s="338" t="s">
        <v>26</v>
      </c>
      <c r="D25" s="338"/>
      <c r="E25" s="495"/>
      <c r="F25" s="495"/>
      <c r="G25" s="496">
        <f t="shared" si="1"/>
        <v>1340196.8999999999</v>
      </c>
      <c r="H25" s="496"/>
      <c r="I25" s="495"/>
      <c r="J25" s="495"/>
      <c r="K25" s="496">
        <f t="shared" si="0"/>
        <v>1279932.29</v>
      </c>
      <c r="L25" s="497"/>
    </row>
    <row r="26" spans="2:29" x14ac:dyDescent="0.2">
      <c r="B26" s="498"/>
      <c r="C26" s="338" t="s">
        <v>27</v>
      </c>
      <c r="D26" s="338"/>
      <c r="E26" s="495"/>
      <c r="F26" s="495"/>
      <c r="G26" s="496">
        <f t="shared" si="1"/>
        <v>1340196.8999999999</v>
      </c>
      <c r="H26" s="496"/>
      <c r="I26" s="495"/>
      <c r="J26" s="495"/>
      <c r="K26" s="496">
        <f t="shared" si="0"/>
        <v>1279932.29</v>
      </c>
      <c r="L26" s="497"/>
    </row>
    <row r="27" spans="2:29" x14ac:dyDescent="0.2">
      <c r="B27" s="498"/>
      <c r="C27" s="338" t="s">
        <v>28</v>
      </c>
      <c r="D27" s="338"/>
      <c r="E27" s="495"/>
      <c r="F27" s="495"/>
      <c r="G27" s="496">
        <f t="shared" si="1"/>
        <v>1340196.8999999999</v>
      </c>
      <c r="H27" s="496"/>
      <c r="I27" s="495"/>
      <c r="J27" s="495"/>
      <c r="K27" s="496">
        <f t="shared" si="0"/>
        <v>1279932.29</v>
      </c>
      <c r="L27" s="497"/>
    </row>
    <row r="28" spans="2:29" x14ac:dyDescent="0.2">
      <c r="B28" s="498"/>
      <c r="C28" s="338" t="s">
        <v>29</v>
      </c>
      <c r="D28" s="338"/>
      <c r="E28" s="495"/>
      <c r="F28" s="495"/>
      <c r="G28" s="496">
        <f t="shared" si="1"/>
        <v>1340196.8999999999</v>
      </c>
      <c r="H28" s="496"/>
      <c r="I28" s="495"/>
      <c r="J28" s="495"/>
      <c r="K28" s="496">
        <f t="shared" si="0"/>
        <v>1279932.29</v>
      </c>
      <c r="L28" s="497"/>
    </row>
    <row r="29" spans="2:29" x14ac:dyDescent="0.2">
      <c r="B29" s="498" t="s">
        <v>30</v>
      </c>
      <c r="C29" s="338" t="s">
        <v>26</v>
      </c>
      <c r="D29" s="338"/>
      <c r="E29" s="495"/>
      <c r="F29" s="495"/>
      <c r="G29" s="496">
        <f t="shared" si="1"/>
        <v>1340196.8999999999</v>
      </c>
      <c r="H29" s="496"/>
      <c r="I29" s="495"/>
      <c r="J29" s="495"/>
      <c r="K29" s="496">
        <f t="shared" si="0"/>
        <v>1279932.29</v>
      </c>
      <c r="L29" s="497"/>
    </row>
    <row r="30" spans="2:29" x14ac:dyDescent="0.2">
      <c r="B30" s="498"/>
      <c r="C30" s="338" t="s">
        <v>27</v>
      </c>
      <c r="D30" s="338"/>
      <c r="E30" s="495"/>
      <c r="F30" s="495"/>
      <c r="G30" s="496">
        <f t="shared" si="1"/>
        <v>1340196.8999999999</v>
      </c>
      <c r="H30" s="496"/>
      <c r="I30" s="495"/>
      <c r="J30" s="495"/>
      <c r="K30" s="496">
        <f t="shared" si="0"/>
        <v>1279932.29</v>
      </c>
      <c r="L30" s="497"/>
    </row>
    <row r="31" spans="2:29" x14ac:dyDescent="0.2">
      <c r="B31" s="498"/>
      <c r="C31" s="338" t="s">
        <v>28</v>
      </c>
      <c r="D31" s="338"/>
      <c r="E31" s="495"/>
      <c r="F31" s="495"/>
      <c r="G31" s="496">
        <f t="shared" si="1"/>
        <v>1340196.8999999999</v>
      </c>
      <c r="H31" s="496"/>
      <c r="I31" s="495"/>
      <c r="J31" s="495"/>
      <c r="K31" s="496">
        <f t="shared" si="0"/>
        <v>1279932.29</v>
      </c>
      <c r="L31" s="497"/>
    </row>
    <row r="32" spans="2:29" x14ac:dyDescent="0.2">
      <c r="B32" s="498"/>
      <c r="C32" s="338" t="s">
        <v>29</v>
      </c>
      <c r="D32" s="338"/>
      <c r="E32" s="495"/>
      <c r="F32" s="495"/>
      <c r="G32" s="496">
        <f t="shared" si="1"/>
        <v>1340196.8999999999</v>
      </c>
      <c r="H32" s="496"/>
      <c r="I32" s="495"/>
      <c r="J32" s="495"/>
      <c r="K32" s="496">
        <f t="shared" si="0"/>
        <v>1279932.29</v>
      </c>
      <c r="L32" s="497"/>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9" x14ac:dyDescent="0.2">
      <c r="B49" s="28"/>
      <c r="C49" s="29"/>
      <c r="D49" s="29"/>
      <c r="E49" s="29"/>
      <c r="F49" s="29"/>
      <c r="G49" s="29"/>
      <c r="H49" s="29"/>
      <c r="I49" s="30"/>
      <c r="J49" s="30"/>
      <c r="K49" s="30"/>
      <c r="L49" s="31"/>
    </row>
    <row r="50" spans="1:19" x14ac:dyDescent="0.2">
      <c r="B50" s="28"/>
      <c r="C50" s="29"/>
      <c r="D50" s="29"/>
      <c r="E50" s="29"/>
      <c r="F50" s="29"/>
      <c r="G50" s="29"/>
      <c r="H50" s="29"/>
      <c r="I50" s="30"/>
      <c r="J50" s="30"/>
      <c r="K50" s="30"/>
      <c r="L50" s="31"/>
    </row>
    <row r="51" spans="1:19" x14ac:dyDescent="0.2">
      <c r="B51" s="28"/>
      <c r="C51" s="29"/>
      <c r="D51" s="29"/>
      <c r="E51" s="29"/>
      <c r="F51" s="29"/>
      <c r="G51" s="29"/>
      <c r="H51" s="29"/>
      <c r="I51" s="30"/>
      <c r="J51" s="30"/>
      <c r="K51" s="30"/>
      <c r="L51" s="31"/>
    </row>
    <row r="52" spans="1:19" x14ac:dyDescent="0.2">
      <c r="B52" s="28"/>
      <c r="C52" s="29"/>
      <c r="D52" s="29"/>
      <c r="E52" s="29"/>
      <c r="F52" s="29"/>
      <c r="G52" s="29"/>
      <c r="H52" s="29"/>
      <c r="I52" s="30"/>
      <c r="J52" s="30"/>
      <c r="K52" s="30"/>
      <c r="L52" s="31"/>
    </row>
    <row r="53" spans="1:19" x14ac:dyDescent="0.2">
      <c r="B53" s="28"/>
      <c r="C53" s="29"/>
      <c r="D53" s="29"/>
      <c r="E53" s="29"/>
      <c r="F53" s="29"/>
      <c r="G53" s="29"/>
      <c r="H53" s="29"/>
      <c r="I53" s="30"/>
      <c r="J53" s="30"/>
      <c r="K53" s="30"/>
      <c r="L53" s="31"/>
    </row>
    <row r="54" spans="1:19" x14ac:dyDescent="0.2">
      <c r="B54" s="28"/>
      <c r="C54" s="29"/>
      <c r="D54" s="29"/>
      <c r="E54" s="29"/>
      <c r="F54" s="29"/>
      <c r="G54" s="29"/>
      <c r="H54" s="29"/>
      <c r="I54" s="30"/>
      <c r="J54" s="30"/>
      <c r="K54" s="30"/>
      <c r="L54" s="31"/>
      <c r="S54" s="10"/>
    </row>
    <row r="55" spans="1:19" x14ac:dyDescent="0.2">
      <c r="B55" s="28"/>
      <c r="C55" s="29"/>
      <c r="D55" s="29"/>
      <c r="E55" s="29"/>
      <c r="F55" s="29"/>
      <c r="G55" s="29"/>
      <c r="H55" s="29"/>
      <c r="I55" s="30"/>
      <c r="J55" s="30"/>
      <c r="K55" s="30"/>
      <c r="L55" s="31"/>
    </row>
    <row r="56" spans="1:19" x14ac:dyDescent="0.2">
      <c r="B56" s="28"/>
      <c r="C56" s="29"/>
      <c r="D56" s="29"/>
      <c r="E56" s="29"/>
      <c r="F56" s="29"/>
      <c r="G56" s="29"/>
      <c r="H56" s="29"/>
      <c r="I56" s="30"/>
      <c r="J56" s="30"/>
      <c r="K56" s="30"/>
      <c r="L56" s="31"/>
      <c r="P56" s="196"/>
      <c r="Q56" s="18"/>
      <c r="R56" s="18"/>
      <c r="S56" s="18"/>
    </row>
    <row r="57" spans="1:19" x14ac:dyDescent="0.2">
      <c r="B57" s="28"/>
      <c r="C57" s="29"/>
      <c r="D57" s="29"/>
      <c r="E57" s="29"/>
      <c r="F57" s="29"/>
      <c r="G57" s="29"/>
      <c r="H57" s="29"/>
      <c r="I57" s="30"/>
      <c r="J57" s="30"/>
      <c r="K57" s="30"/>
      <c r="L57" s="31"/>
    </row>
    <row r="58" spans="1:19" s="10" customFormat="1" ht="13.5" thickBot="1" x14ac:dyDescent="0.25">
      <c r="B58" s="32"/>
      <c r="C58" s="33"/>
      <c r="D58" s="33"/>
      <c r="E58" s="33"/>
      <c r="F58" s="33"/>
      <c r="G58" s="33"/>
      <c r="H58" s="33"/>
      <c r="I58" s="33"/>
      <c r="J58" s="33"/>
      <c r="K58" s="33"/>
      <c r="L58" s="34"/>
      <c r="M58" s="11"/>
      <c r="N58" s="14"/>
      <c r="O58" s="193"/>
      <c r="P58" s="194"/>
      <c r="Q58" s="15"/>
      <c r="R58" s="15"/>
      <c r="S58" s="15"/>
    </row>
    <row r="59" spans="1:19" ht="6.75" customHeight="1" thickBot="1" x14ac:dyDescent="0.25">
      <c r="B59" s="66"/>
      <c r="C59" s="67"/>
      <c r="D59" s="67"/>
      <c r="E59" s="67"/>
      <c r="F59" s="67"/>
      <c r="G59" s="67"/>
      <c r="H59" s="67"/>
      <c r="I59" s="67"/>
      <c r="J59" s="67"/>
      <c r="K59" s="67"/>
      <c r="L59" s="68"/>
    </row>
    <row r="60" spans="1:19" s="18" customFormat="1" x14ac:dyDescent="0.2">
      <c r="A60" s="16"/>
      <c r="B60" s="63" t="s">
        <v>2</v>
      </c>
      <c r="C60" s="508" t="s">
        <v>3</v>
      </c>
      <c r="D60" s="508"/>
      <c r="E60" s="508"/>
      <c r="F60" s="508"/>
      <c r="G60" s="508"/>
      <c r="H60" s="508"/>
      <c r="I60" s="508"/>
      <c r="J60" s="64" t="s">
        <v>39</v>
      </c>
      <c r="K60" s="64" t="s">
        <v>40</v>
      </c>
      <c r="L60" s="65" t="s">
        <v>6</v>
      </c>
      <c r="M60" s="17"/>
      <c r="N60" s="197"/>
      <c r="O60" s="198"/>
      <c r="P60" s="194"/>
      <c r="Q60" s="15"/>
      <c r="R60" s="15"/>
      <c r="S60" s="15"/>
    </row>
    <row r="61" spans="1:19" ht="15" x14ac:dyDescent="0.2">
      <c r="B61" s="93"/>
      <c r="C61" s="509"/>
      <c r="D61" s="509"/>
      <c r="E61" s="509"/>
      <c r="F61" s="509"/>
      <c r="G61" s="509"/>
      <c r="H61" s="509"/>
      <c r="I61" s="509"/>
      <c r="J61" s="206" t="s">
        <v>201</v>
      </c>
      <c r="K61" s="206" t="s">
        <v>202</v>
      </c>
      <c r="L61" s="207">
        <v>44999</v>
      </c>
      <c r="N61" s="242" t="s">
        <v>212</v>
      </c>
      <c r="O61" s="243"/>
      <c r="P61" s="243"/>
      <c r="Q61" s="243"/>
      <c r="R61" s="243"/>
      <c r="S61" s="243"/>
    </row>
    <row r="62" spans="1:19" x14ac:dyDescent="0.2">
      <c r="B62" s="93"/>
      <c r="C62" s="509"/>
      <c r="D62" s="509"/>
      <c r="E62" s="509"/>
      <c r="F62" s="509"/>
      <c r="G62" s="509"/>
      <c r="H62" s="509"/>
      <c r="I62" s="509"/>
      <c r="J62" s="94"/>
      <c r="K62" s="94"/>
      <c r="L62" s="95"/>
    </row>
    <row r="63" spans="1:19" ht="6.75" customHeight="1" thickBot="1" x14ac:dyDescent="0.25">
      <c r="B63" s="505"/>
      <c r="C63" s="506"/>
      <c r="D63" s="506"/>
      <c r="E63" s="506"/>
      <c r="F63" s="506"/>
      <c r="G63" s="506"/>
      <c r="H63" s="506"/>
      <c r="I63" s="506"/>
      <c r="J63" s="506"/>
      <c r="K63" s="506"/>
      <c r="L63" s="507"/>
    </row>
    <row r="64" spans="1:19" x14ac:dyDescent="0.2">
      <c r="B64" s="35" t="s">
        <v>41</v>
      </c>
      <c r="C64" s="22"/>
      <c r="D64" s="22"/>
      <c r="E64" s="22"/>
      <c r="F64" s="22"/>
      <c r="G64" s="22"/>
      <c r="H64" s="22"/>
      <c r="I64" s="22"/>
      <c r="J64" s="22"/>
      <c r="K64" s="22"/>
      <c r="L64" s="23"/>
    </row>
    <row r="65" spans="2:12" x14ac:dyDescent="0.2">
      <c r="B65" s="499" t="s">
        <v>92</v>
      </c>
      <c r="C65" s="500"/>
      <c r="D65" s="500"/>
      <c r="E65" s="500"/>
      <c r="F65" s="500"/>
      <c r="G65" s="500"/>
      <c r="H65" s="500"/>
      <c r="I65" s="500"/>
      <c r="J65" s="500"/>
      <c r="K65" s="500"/>
      <c r="L65" s="501"/>
    </row>
    <row r="66" spans="2:12" x14ac:dyDescent="0.2">
      <c r="B66" s="499"/>
      <c r="C66" s="500"/>
      <c r="D66" s="500"/>
      <c r="E66" s="500"/>
      <c r="F66" s="500"/>
      <c r="G66" s="500"/>
      <c r="H66" s="500"/>
      <c r="I66" s="500"/>
      <c r="J66" s="500"/>
      <c r="K66" s="500"/>
      <c r="L66" s="501"/>
    </row>
    <row r="67" spans="2:12" x14ac:dyDescent="0.2">
      <c r="B67" s="499"/>
      <c r="C67" s="500"/>
      <c r="D67" s="500"/>
      <c r="E67" s="500"/>
      <c r="F67" s="500"/>
      <c r="G67" s="500"/>
      <c r="H67" s="500"/>
      <c r="I67" s="500"/>
      <c r="J67" s="500"/>
      <c r="K67" s="500"/>
      <c r="L67" s="501"/>
    </row>
    <row r="68" spans="2:12" x14ac:dyDescent="0.2">
      <c r="B68" s="499"/>
      <c r="C68" s="500"/>
      <c r="D68" s="500"/>
      <c r="E68" s="500"/>
      <c r="F68" s="500"/>
      <c r="G68" s="500"/>
      <c r="H68" s="500"/>
      <c r="I68" s="500"/>
      <c r="J68" s="500"/>
      <c r="K68" s="500"/>
      <c r="L68" s="501"/>
    </row>
    <row r="69" spans="2:12" ht="13.5" thickBot="1" x14ac:dyDescent="0.25">
      <c r="B69" s="502"/>
      <c r="C69" s="503"/>
      <c r="D69" s="503"/>
      <c r="E69" s="503"/>
      <c r="F69" s="503"/>
      <c r="G69" s="503"/>
      <c r="H69" s="503"/>
      <c r="I69" s="503"/>
      <c r="J69" s="503"/>
      <c r="K69" s="503"/>
      <c r="L69" s="504"/>
    </row>
  </sheetData>
  <sheetProtection algorithmName="SHA-512" hashValue="QO1xVloDjF+fRibbymY8gOE+32TwRypTKy4D3klVzUKBi/PGKIDy5bx6zXlEHP00HXIRuweMrdhjogbY6cVlAQ==" saltValue="Lu1aptY9ysJXfhcWsJ3EPQ==" spinCount="100000" sheet="1" selectLockedCells="1"/>
  <mergeCells count="114">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I22:J22"/>
    <mergeCell ref="K22:L22"/>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1:S61"/>
    <mergeCell ref="Q5:V5"/>
    <mergeCell ref="N6:AC6"/>
    <mergeCell ref="N8:AC8"/>
    <mergeCell ref="N10:AC10"/>
    <mergeCell ref="N12:AC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G22:H22"/>
  </mergeCells>
  <dataValidations count="1">
    <dataValidation type="list" allowBlank="1" showInputMessage="1" showErrorMessage="1" sqref="E15:H15">
      <formula1>$O$15:$O$18</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zoomScaleNormal="100" zoomScaleSheetLayoutView="100" workbookViewId="0">
      <selection activeCell="E26" sqref="E26"/>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0" width="9.140625" style="53"/>
    <col min="11" max="11" width="47.7109375" style="199" customWidth="1"/>
    <col min="12" max="13" width="9.140625" style="53"/>
    <col min="14" max="16384" width="9.140625" style="54"/>
  </cols>
  <sheetData>
    <row r="1" spans="1:25" s="36" customFormat="1" x14ac:dyDescent="0.2">
      <c r="B1" s="37"/>
      <c r="C1" s="37"/>
      <c r="D1" s="37"/>
      <c r="E1" s="37"/>
      <c r="F1" s="37"/>
      <c r="G1" s="37"/>
      <c r="H1" s="37"/>
      <c r="I1" s="37"/>
      <c r="J1" s="53"/>
      <c r="K1" s="199"/>
      <c r="L1" s="53"/>
      <c r="M1" s="53"/>
      <c r="N1" s="54"/>
      <c r="O1" s="54"/>
    </row>
    <row r="2" spans="1:25" s="38" customFormat="1" x14ac:dyDescent="0.25">
      <c r="J2" s="200"/>
      <c r="K2" s="201"/>
      <c r="L2" s="200"/>
      <c r="M2" s="200"/>
      <c r="N2" s="200"/>
      <c r="O2" s="200"/>
    </row>
    <row r="3" spans="1:25" s="39" customFormat="1" ht="15.75" customHeight="1" x14ac:dyDescent="0.25">
      <c r="B3" s="406" t="s">
        <v>108</v>
      </c>
      <c r="C3" s="406"/>
      <c r="D3" s="406"/>
      <c r="E3" s="406"/>
      <c r="F3" s="406"/>
      <c r="G3" s="406"/>
      <c r="H3" s="406"/>
      <c r="J3" s="202"/>
      <c r="K3" s="203"/>
      <c r="L3" s="202"/>
      <c r="M3" s="202"/>
      <c r="N3" s="202"/>
      <c r="O3" s="202"/>
    </row>
    <row r="4" spans="1:25" s="38" customFormat="1" x14ac:dyDescent="0.25">
      <c r="B4" s="406"/>
      <c r="C4" s="406"/>
      <c r="D4" s="406"/>
      <c r="E4" s="406"/>
      <c r="F4" s="406"/>
      <c r="G4" s="406"/>
      <c r="H4" s="406"/>
      <c r="J4" s="200"/>
      <c r="K4" s="201"/>
      <c r="L4" s="200"/>
      <c r="M4" s="200"/>
      <c r="N4" s="200"/>
      <c r="O4" s="200"/>
    </row>
    <row r="5" spans="1:25" s="38" customFormat="1" ht="15" thickBot="1" x14ac:dyDescent="0.3">
      <c r="B5" s="406"/>
      <c r="C5" s="406"/>
      <c r="D5" s="406"/>
      <c r="E5" s="406"/>
      <c r="F5" s="406"/>
      <c r="G5" s="406"/>
      <c r="H5" s="406"/>
      <c r="J5" s="200"/>
      <c r="K5" s="201"/>
      <c r="L5" s="200"/>
      <c r="M5" s="200"/>
      <c r="N5" s="200"/>
      <c r="O5" s="200"/>
    </row>
    <row r="6" spans="1:25" s="38" customFormat="1" ht="16.5" thickBot="1" x14ac:dyDescent="0.3">
      <c r="B6" s="406"/>
      <c r="C6" s="406"/>
      <c r="D6" s="406"/>
      <c r="E6" s="406"/>
      <c r="F6" s="406"/>
      <c r="G6" s="406"/>
      <c r="H6" s="406"/>
      <c r="J6" s="188" t="s">
        <v>177</v>
      </c>
      <c r="K6" s="1"/>
      <c r="L6" s="1"/>
      <c r="M6" s="401" t="s">
        <v>178</v>
      </c>
      <c r="N6" s="402"/>
      <c r="O6" s="402"/>
      <c r="P6" s="402"/>
      <c r="Q6" s="402"/>
      <c r="R6" s="403"/>
    </row>
    <row r="7" spans="1:25" s="1" customFormat="1" ht="15" x14ac:dyDescent="0.25">
      <c r="B7" s="534" t="s">
        <v>7</v>
      </c>
      <c r="C7" s="535"/>
      <c r="D7" s="521" t="str">
        <f>'Cost Estimate'!E8</f>
        <v>R5 - Navan Road - Dublin</v>
      </c>
      <c r="E7" s="521"/>
      <c r="F7" s="521"/>
      <c r="G7" s="521"/>
      <c r="H7" s="522"/>
      <c r="J7" s="242" t="s">
        <v>197</v>
      </c>
      <c r="K7" s="243"/>
      <c r="L7" s="243"/>
      <c r="M7" s="243"/>
      <c r="N7" s="243"/>
      <c r="O7" s="243"/>
      <c r="P7" s="243"/>
      <c r="Q7" s="243"/>
      <c r="R7" s="243"/>
      <c r="S7" s="243"/>
      <c r="T7" s="243"/>
      <c r="U7" s="243"/>
      <c r="V7" s="243"/>
      <c r="W7" s="243"/>
      <c r="X7" s="243"/>
      <c r="Y7" s="243"/>
    </row>
    <row r="8" spans="1:25" s="1" customFormat="1" ht="6.75" customHeight="1" x14ac:dyDescent="0.25">
      <c r="B8" s="4"/>
      <c r="H8" s="5"/>
      <c r="J8" s="189"/>
      <c r="K8" s="189"/>
      <c r="L8" s="189"/>
      <c r="M8" s="189"/>
      <c r="N8" s="189"/>
      <c r="O8" s="189"/>
      <c r="P8" s="189"/>
      <c r="Q8" s="189"/>
      <c r="R8" s="189"/>
      <c r="S8" s="189"/>
      <c r="T8" s="189"/>
      <c r="U8" s="189"/>
      <c r="V8" s="189"/>
      <c r="W8" s="189"/>
      <c r="X8" s="189"/>
      <c r="Y8" s="189"/>
    </row>
    <row r="9" spans="1:25" s="1" customFormat="1" ht="15" x14ac:dyDescent="0.25">
      <c r="B9" s="287" t="s">
        <v>106</v>
      </c>
      <c r="C9" s="288"/>
      <c r="D9" s="528" t="str">
        <f>'Cost Estimate'!E10</f>
        <v>DLR/2/001 5G</v>
      </c>
      <c r="E9" s="528"/>
      <c r="F9" s="528"/>
      <c r="G9" s="528"/>
      <c r="H9" s="529"/>
      <c r="J9" s="242" t="s">
        <v>197</v>
      </c>
      <c r="K9" s="243"/>
      <c r="L9" s="243"/>
      <c r="M9" s="243"/>
      <c r="N9" s="243"/>
      <c r="O9" s="243"/>
      <c r="P9" s="243"/>
      <c r="Q9" s="243"/>
      <c r="R9" s="243"/>
      <c r="S9" s="243"/>
      <c r="T9" s="243"/>
      <c r="U9" s="243"/>
      <c r="V9" s="243"/>
      <c r="W9" s="243"/>
      <c r="X9" s="243"/>
      <c r="Y9" s="243"/>
    </row>
    <row r="10" spans="1:25" s="1" customFormat="1" ht="6.75" customHeight="1" thickBot="1" x14ac:dyDescent="0.3">
      <c r="B10" s="6"/>
      <c r="C10" s="7"/>
      <c r="D10" s="7"/>
      <c r="E10" s="7"/>
      <c r="F10" s="7"/>
      <c r="G10" s="7"/>
      <c r="H10" s="8"/>
      <c r="J10" s="189"/>
      <c r="K10" s="189"/>
      <c r="L10" s="189"/>
      <c r="M10" s="189"/>
      <c r="N10" s="189"/>
      <c r="O10" s="189"/>
      <c r="P10" s="189"/>
      <c r="Q10" s="189"/>
      <c r="R10" s="189"/>
      <c r="S10" s="189"/>
      <c r="T10" s="189"/>
      <c r="U10" s="189"/>
      <c r="V10" s="189"/>
      <c r="W10" s="189"/>
      <c r="X10" s="189"/>
      <c r="Y10" s="189"/>
    </row>
    <row r="11" spans="1:25" s="10" customFormat="1" ht="12.75" x14ac:dyDescent="0.2">
      <c r="B11" s="62" t="s">
        <v>109</v>
      </c>
      <c r="C11" s="40"/>
      <c r="D11" s="40"/>
      <c r="E11" s="40"/>
      <c r="F11" s="40"/>
      <c r="G11" s="40"/>
      <c r="H11" s="41"/>
      <c r="I11" s="11"/>
      <c r="J11" s="210"/>
      <c r="K11" s="210"/>
      <c r="L11" s="210"/>
      <c r="M11" s="210"/>
      <c r="N11" s="211"/>
      <c r="O11" s="211"/>
      <c r="P11" s="211"/>
      <c r="Q11" s="211"/>
      <c r="R11" s="211"/>
      <c r="S11" s="211"/>
      <c r="T11" s="211"/>
      <c r="U11" s="211"/>
      <c r="V11" s="211"/>
      <c r="W11" s="211"/>
      <c r="X11" s="211"/>
      <c r="Y11" s="211"/>
    </row>
    <row r="12" spans="1:25" s="16" customFormat="1" ht="12.6" customHeight="1" x14ac:dyDescent="0.2">
      <c r="B12" s="536" t="s">
        <v>50</v>
      </c>
      <c r="C12" s="338" t="s">
        <v>51</v>
      </c>
      <c r="D12" s="338"/>
      <c r="E12" s="541" t="s">
        <v>121</v>
      </c>
      <c r="F12" s="338" t="s">
        <v>144</v>
      </c>
      <c r="G12" s="542" t="s">
        <v>55</v>
      </c>
      <c r="H12" s="543"/>
      <c r="I12" s="17"/>
      <c r="J12" s="210"/>
      <c r="K12" s="210"/>
      <c r="L12" s="210"/>
      <c r="M12" s="210"/>
      <c r="N12" s="211"/>
      <c r="O12" s="211"/>
      <c r="P12" s="211"/>
      <c r="Q12" s="211"/>
      <c r="R12" s="211"/>
      <c r="S12" s="211"/>
      <c r="T12" s="211"/>
      <c r="U12" s="211"/>
      <c r="V12" s="211"/>
      <c r="W12" s="211"/>
      <c r="X12" s="211"/>
      <c r="Y12" s="211"/>
    </row>
    <row r="13" spans="1:25" s="13" customFormat="1" ht="29.45" customHeight="1" x14ac:dyDescent="0.2">
      <c r="A13" s="12"/>
      <c r="B13" s="536"/>
      <c r="C13" s="338"/>
      <c r="D13" s="338"/>
      <c r="E13" s="541"/>
      <c r="F13" s="338"/>
      <c r="G13" s="57" t="s">
        <v>52</v>
      </c>
      <c r="H13" s="61" t="s">
        <v>12</v>
      </c>
      <c r="I13" s="12"/>
      <c r="J13" s="219"/>
      <c r="K13" s="212"/>
      <c r="L13" s="219"/>
      <c r="M13" s="219"/>
      <c r="N13" s="220"/>
      <c r="O13" s="220"/>
      <c r="P13" s="220"/>
      <c r="Q13" s="220"/>
      <c r="R13" s="220"/>
      <c r="S13" s="220"/>
      <c r="T13" s="220"/>
      <c r="U13" s="220"/>
      <c r="V13" s="220"/>
      <c r="W13" s="220"/>
      <c r="X13" s="220"/>
      <c r="Y13" s="220"/>
    </row>
    <row r="14" spans="1:25" s="15" customFormat="1" ht="15" customHeight="1" x14ac:dyDescent="0.2">
      <c r="A14" s="10"/>
      <c r="B14" s="42">
        <v>1</v>
      </c>
      <c r="C14" s="530" t="s">
        <v>8</v>
      </c>
      <c r="D14" s="530"/>
      <c r="E14" s="96">
        <v>875175</v>
      </c>
      <c r="F14" s="56">
        <f>SUM('Cost Estimate'!O56:P56)</f>
        <v>863250</v>
      </c>
      <c r="G14" s="43">
        <f t="shared" ref="G14:G25" si="0">F14-E14</f>
        <v>-11925</v>
      </c>
      <c r="H14" s="69">
        <f t="shared" ref="H14:H26" si="1">IF(E14,G14/E14,0)</f>
        <v>-1.3625846259319565E-2</v>
      </c>
      <c r="I14" s="11"/>
      <c r="J14" s="216" t="s">
        <v>233</v>
      </c>
      <c r="K14" s="214"/>
      <c r="L14" s="215"/>
      <c r="M14" s="215"/>
      <c r="N14" s="215"/>
      <c r="O14" s="215"/>
      <c r="P14" s="215"/>
      <c r="Q14" s="215"/>
      <c r="R14" s="215"/>
      <c r="S14" s="215"/>
      <c r="T14" s="215"/>
      <c r="U14" s="215"/>
      <c r="V14" s="215"/>
      <c r="W14" s="215"/>
      <c r="X14" s="215"/>
      <c r="Y14" s="215"/>
    </row>
    <row r="15" spans="1:25" s="15" customFormat="1" ht="15" customHeight="1" x14ac:dyDescent="0.2">
      <c r="A15" s="10"/>
      <c r="B15" s="42">
        <v>2</v>
      </c>
      <c r="C15" s="530" t="s">
        <v>56</v>
      </c>
      <c r="D15" s="530"/>
      <c r="E15" s="96">
        <v>72500</v>
      </c>
      <c r="F15" s="56">
        <f>SUM('Cost Estimate'!O66:P66)</f>
        <v>72500</v>
      </c>
      <c r="G15" s="43">
        <f t="shared" si="0"/>
        <v>0</v>
      </c>
      <c r="H15" s="69">
        <f t="shared" si="1"/>
        <v>0</v>
      </c>
      <c r="I15" s="11"/>
      <c r="J15" s="216" t="s">
        <v>233</v>
      </c>
      <c r="K15" s="214"/>
      <c r="L15" s="217"/>
      <c r="M15" s="217"/>
      <c r="N15" s="218"/>
      <c r="O15" s="218"/>
      <c r="P15" s="218"/>
      <c r="Q15" s="218"/>
      <c r="R15" s="218"/>
      <c r="S15" s="218"/>
      <c r="T15" s="218"/>
      <c r="U15" s="218"/>
      <c r="V15" s="218"/>
      <c r="W15" s="218"/>
      <c r="X15" s="218"/>
      <c r="Y15" s="218"/>
    </row>
    <row r="16" spans="1:25" s="15" customFormat="1" ht="15" customHeight="1" x14ac:dyDescent="0.2">
      <c r="A16" s="10"/>
      <c r="B16" s="42">
        <v>3</v>
      </c>
      <c r="C16" s="530" t="s">
        <v>90</v>
      </c>
      <c r="D16" s="530"/>
      <c r="E16" s="96">
        <v>40000</v>
      </c>
      <c r="F16" s="56">
        <f>SUM('Cost Estimate'!O69:P69)</f>
        <v>0</v>
      </c>
      <c r="G16" s="43">
        <f t="shared" si="0"/>
        <v>-40000</v>
      </c>
      <c r="H16" s="69">
        <f t="shared" si="1"/>
        <v>-1</v>
      </c>
      <c r="I16" s="11"/>
      <c r="J16" s="216" t="s">
        <v>233</v>
      </c>
      <c r="K16" s="217"/>
      <c r="L16" s="217"/>
      <c r="M16" s="217"/>
      <c r="N16" s="218"/>
      <c r="O16" s="218"/>
      <c r="P16" s="218"/>
      <c r="Q16" s="218"/>
      <c r="R16" s="218"/>
      <c r="S16" s="218"/>
      <c r="T16" s="218"/>
      <c r="U16" s="218"/>
      <c r="V16" s="218"/>
      <c r="W16" s="218"/>
      <c r="X16" s="218"/>
      <c r="Y16" s="218"/>
    </row>
    <row r="17" spans="1:25" s="15" customFormat="1" ht="15" customHeight="1" x14ac:dyDescent="0.2">
      <c r="A17" s="10"/>
      <c r="B17" s="42">
        <v>4</v>
      </c>
      <c r="C17" s="530" t="s">
        <v>13</v>
      </c>
      <c r="D17" s="530"/>
      <c r="E17" s="96">
        <v>51750</v>
      </c>
      <c r="F17" s="56">
        <f>SUM('Cost Estimate'!O78:P78)</f>
        <v>51750</v>
      </c>
      <c r="G17" s="43">
        <f t="shared" si="0"/>
        <v>0</v>
      </c>
      <c r="H17" s="69">
        <f t="shared" si="1"/>
        <v>0</v>
      </c>
      <c r="I17" s="11"/>
      <c r="J17" s="216" t="s">
        <v>233</v>
      </c>
      <c r="K17" s="217"/>
      <c r="L17" s="217"/>
      <c r="M17" s="217"/>
      <c r="N17" s="218"/>
      <c r="O17" s="218"/>
      <c r="P17" s="218"/>
      <c r="Q17" s="218"/>
      <c r="R17" s="218"/>
      <c r="S17" s="218"/>
      <c r="T17" s="218"/>
      <c r="U17" s="218"/>
      <c r="V17" s="218"/>
      <c r="W17" s="218"/>
      <c r="X17" s="218"/>
      <c r="Y17" s="218"/>
    </row>
    <row r="18" spans="1:25" s="15" customFormat="1" ht="15" customHeight="1" x14ac:dyDescent="0.2">
      <c r="A18" s="10"/>
      <c r="B18" s="42">
        <v>5</v>
      </c>
      <c r="C18" s="530" t="s">
        <v>102</v>
      </c>
      <c r="D18" s="530"/>
      <c r="E18" s="96">
        <v>46508.75</v>
      </c>
      <c r="F18" s="56">
        <f>SUM('Cost Estimate'!O82:P82)</f>
        <v>42787.5</v>
      </c>
      <c r="G18" s="43">
        <f t="shared" si="0"/>
        <v>-3721.25</v>
      </c>
      <c r="H18" s="69">
        <f t="shared" si="1"/>
        <v>-8.0011825731717154E-2</v>
      </c>
      <c r="I18" s="11"/>
      <c r="J18" s="216" t="s">
        <v>233</v>
      </c>
      <c r="K18" s="217"/>
      <c r="L18" s="217"/>
      <c r="M18" s="217"/>
      <c r="N18" s="218"/>
      <c r="O18" s="218"/>
      <c r="P18" s="218"/>
      <c r="Q18" s="218"/>
      <c r="R18" s="218"/>
      <c r="S18" s="218"/>
      <c r="T18" s="218"/>
      <c r="U18" s="218"/>
      <c r="V18" s="218"/>
      <c r="W18" s="218"/>
      <c r="X18" s="218"/>
      <c r="Y18" s="218"/>
    </row>
    <row r="19" spans="1:25" s="15" customFormat="1" ht="15" customHeight="1" x14ac:dyDescent="0.2">
      <c r="A19" s="10"/>
      <c r="B19" s="42">
        <v>6</v>
      </c>
      <c r="C19" s="530" t="s">
        <v>23</v>
      </c>
      <c r="D19" s="530"/>
      <c r="E19" s="96">
        <v>409.55</v>
      </c>
      <c r="F19" s="56">
        <f>SUM('Cost Estimate'!O83:P83)</f>
        <v>409.55</v>
      </c>
      <c r="G19" s="43">
        <f t="shared" si="0"/>
        <v>0</v>
      </c>
      <c r="H19" s="69">
        <f t="shared" si="1"/>
        <v>0</v>
      </c>
      <c r="I19" s="11"/>
      <c r="J19" s="216" t="s">
        <v>233</v>
      </c>
      <c r="K19" s="217"/>
      <c r="L19" s="217"/>
      <c r="M19" s="217"/>
      <c r="N19" s="218"/>
      <c r="O19" s="218"/>
      <c r="P19" s="218"/>
      <c r="Q19" s="218"/>
      <c r="R19" s="218"/>
      <c r="S19" s="218"/>
      <c r="T19" s="218"/>
      <c r="U19" s="218"/>
      <c r="V19" s="218"/>
      <c r="W19" s="218"/>
      <c r="X19" s="218"/>
      <c r="Y19" s="218"/>
    </row>
    <row r="20" spans="1:25" s="15" customFormat="1" ht="15" customHeight="1" x14ac:dyDescent="0.2">
      <c r="A20" s="10"/>
      <c r="B20" s="42">
        <v>7</v>
      </c>
      <c r="C20" s="530" t="s">
        <v>93</v>
      </c>
      <c r="D20" s="530"/>
      <c r="E20" s="96">
        <v>97709.33</v>
      </c>
      <c r="F20" s="56">
        <f>SUM('Cost Estimate'!O84:P84)</f>
        <v>97144.705000000016</v>
      </c>
      <c r="G20" s="43">
        <f t="shared" si="0"/>
        <v>-564.62499999998545</v>
      </c>
      <c r="H20" s="69">
        <f t="shared" si="1"/>
        <v>-5.778619094000393E-3</v>
      </c>
      <c r="I20" s="11"/>
      <c r="J20" s="216" t="s">
        <v>233</v>
      </c>
      <c r="K20" s="217"/>
      <c r="L20" s="217"/>
      <c r="M20" s="217"/>
      <c r="N20" s="218"/>
      <c r="O20" s="218"/>
      <c r="P20" s="218"/>
      <c r="Q20" s="218"/>
      <c r="R20" s="218"/>
      <c r="S20" s="218"/>
      <c r="T20" s="218"/>
      <c r="U20" s="218"/>
      <c r="V20" s="218"/>
      <c r="W20" s="218"/>
      <c r="X20" s="218"/>
      <c r="Y20" s="218"/>
    </row>
    <row r="21" spans="1:25" s="15" customFormat="1" ht="15" customHeight="1" x14ac:dyDescent="0.2">
      <c r="A21" s="10"/>
      <c r="B21" s="42">
        <v>8</v>
      </c>
      <c r="C21" s="530" t="s">
        <v>238</v>
      </c>
      <c r="D21" s="530"/>
      <c r="E21" s="96">
        <v>9770.93</v>
      </c>
      <c r="F21" s="56">
        <f>SUM('Cost Estimate'!O85:P85)</f>
        <v>9714.4705000000013</v>
      </c>
      <c r="G21" s="43">
        <f t="shared" ref="G21" si="2">F21-E21</f>
        <v>-56.459499999999025</v>
      </c>
      <c r="H21" s="69">
        <f t="shared" ref="H21" si="3">IF(E21,G21/E21,0)</f>
        <v>-5.7783138350186751E-3</v>
      </c>
      <c r="I21" s="11"/>
      <c r="J21" s="216" t="s">
        <v>233</v>
      </c>
      <c r="K21" s="217"/>
      <c r="L21" s="217"/>
      <c r="M21" s="217"/>
      <c r="N21" s="218"/>
      <c r="O21" s="218"/>
      <c r="P21" s="218"/>
      <c r="Q21" s="218"/>
      <c r="R21" s="218"/>
      <c r="S21" s="218"/>
      <c r="T21" s="218"/>
      <c r="U21" s="218"/>
      <c r="V21" s="218"/>
      <c r="W21" s="218"/>
      <c r="X21" s="218"/>
      <c r="Y21" s="218"/>
    </row>
    <row r="22" spans="1:25" s="15" customFormat="1" ht="15" customHeight="1" x14ac:dyDescent="0.2">
      <c r="A22" s="10"/>
      <c r="B22" s="42">
        <v>9</v>
      </c>
      <c r="C22" s="530" t="s">
        <v>89</v>
      </c>
      <c r="D22" s="530"/>
      <c r="E22" s="56">
        <f>SUM(E14:E21)</f>
        <v>1193823.56</v>
      </c>
      <c r="F22" s="56">
        <f>SUM(F14:F21)</f>
        <v>1137556.2255000002</v>
      </c>
      <c r="G22" s="43">
        <f t="shared" si="0"/>
        <v>-56267.334499999881</v>
      </c>
      <c r="H22" s="69">
        <f t="shared" si="1"/>
        <v>-4.713203557483811E-2</v>
      </c>
      <c r="I22" s="11"/>
      <c r="J22" s="216"/>
      <c r="K22" s="217"/>
      <c r="L22" s="217"/>
      <c r="M22" s="217"/>
      <c r="N22" s="218"/>
      <c r="O22" s="218"/>
      <c r="P22" s="218"/>
      <c r="Q22" s="218"/>
      <c r="R22" s="218"/>
      <c r="S22" s="218"/>
      <c r="T22" s="218"/>
      <c r="U22" s="218"/>
      <c r="V22" s="218"/>
      <c r="W22" s="218"/>
      <c r="X22" s="218"/>
      <c r="Y22" s="218"/>
    </row>
    <row r="23" spans="1:25" s="15" customFormat="1" ht="15" customHeight="1" x14ac:dyDescent="0.2">
      <c r="A23" s="10"/>
      <c r="B23" s="221">
        <v>10</v>
      </c>
      <c r="C23" s="222" t="s">
        <v>222</v>
      </c>
      <c r="D23" s="223"/>
      <c r="E23" s="96">
        <v>144392.43</v>
      </c>
      <c r="F23" s="56">
        <f>SUM('Cost Estimate'!O92:P92)</f>
        <v>136796.34044249999</v>
      </c>
      <c r="G23" s="43">
        <f t="shared" si="0"/>
        <v>-7596.0895575000031</v>
      </c>
      <c r="H23" s="69">
        <f t="shared" si="1"/>
        <v>-5.2607256194109372E-2</v>
      </c>
      <c r="I23" s="11"/>
      <c r="J23" s="216" t="s">
        <v>233</v>
      </c>
      <c r="K23" s="217"/>
      <c r="L23" s="217"/>
      <c r="M23" s="218"/>
      <c r="N23" s="218"/>
      <c r="O23" s="218"/>
      <c r="P23" s="218"/>
      <c r="Q23" s="218"/>
      <c r="R23" s="218"/>
      <c r="S23" s="218"/>
      <c r="T23" s="218"/>
      <c r="U23" s="218"/>
      <c r="V23" s="218"/>
      <c r="W23" s="218"/>
      <c r="X23" s="218"/>
      <c r="Y23" s="218"/>
    </row>
    <row r="24" spans="1:25" s="15" customFormat="1" ht="15" customHeight="1" x14ac:dyDescent="0.2">
      <c r="A24" s="10"/>
      <c r="B24" s="221">
        <v>11</v>
      </c>
      <c r="C24" s="222" t="s">
        <v>223</v>
      </c>
      <c r="D24" s="223"/>
      <c r="E24" s="96">
        <v>16675</v>
      </c>
      <c r="F24" s="56">
        <f>SUM('Cost Estimate'!O93:P93)</f>
        <v>16675</v>
      </c>
      <c r="G24" s="43">
        <f t="shared" si="0"/>
        <v>0</v>
      </c>
      <c r="H24" s="69">
        <f t="shared" si="1"/>
        <v>0</v>
      </c>
      <c r="I24" s="11"/>
      <c r="J24" s="216" t="s">
        <v>233</v>
      </c>
      <c r="K24" s="217"/>
      <c r="L24" s="217"/>
      <c r="M24" s="218"/>
      <c r="N24" s="218"/>
      <c r="O24" s="218"/>
      <c r="P24" s="218"/>
      <c r="Q24" s="218"/>
      <c r="R24" s="218"/>
      <c r="S24" s="218"/>
      <c r="T24" s="218"/>
      <c r="U24" s="218"/>
      <c r="V24" s="218"/>
      <c r="W24" s="218"/>
      <c r="X24" s="218"/>
      <c r="Y24" s="218"/>
    </row>
    <row r="25" spans="1:25" s="15" customFormat="1" ht="15" customHeight="1" x14ac:dyDescent="0.2">
      <c r="A25" s="10"/>
      <c r="B25" s="221">
        <v>12</v>
      </c>
      <c r="C25" s="531" t="s">
        <v>224</v>
      </c>
      <c r="D25" s="532"/>
      <c r="E25" s="96">
        <v>0</v>
      </c>
      <c r="F25" s="56"/>
      <c r="G25" s="43">
        <f t="shared" si="0"/>
        <v>0</v>
      </c>
      <c r="H25" s="69">
        <f t="shared" si="1"/>
        <v>0</v>
      </c>
      <c r="I25" s="11"/>
      <c r="J25" s="216" t="s">
        <v>233</v>
      </c>
      <c r="K25" s="217"/>
      <c r="L25" s="217"/>
      <c r="M25" s="218"/>
      <c r="N25" s="218"/>
      <c r="O25" s="218"/>
      <c r="P25" s="218"/>
      <c r="Q25" s="218"/>
      <c r="R25" s="218"/>
      <c r="S25" s="218"/>
      <c r="T25" s="218"/>
      <c r="U25" s="218"/>
      <c r="V25" s="218"/>
      <c r="W25" s="218"/>
      <c r="X25" s="218"/>
      <c r="Y25" s="218"/>
    </row>
    <row r="26" spans="1:25" s="15" customFormat="1" ht="15" customHeight="1" x14ac:dyDescent="0.2">
      <c r="A26" s="10"/>
      <c r="B26" s="221">
        <v>13</v>
      </c>
      <c r="C26" s="533" t="s">
        <v>225</v>
      </c>
      <c r="D26" s="532"/>
      <c r="E26" s="224">
        <f>SUM(E22:E25)</f>
        <v>1354890.99</v>
      </c>
      <c r="F26" s="225">
        <f>SUM(F22:F25)</f>
        <v>1291027.5659425003</v>
      </c>
      <c r="G26" s="226">
        <f>F26-E26</f>
        <v>-63863.424057499738</v>
      </c>
      <c r="H26" s="69">
        <f t="shared" si="1"/>
        <v>-4.713547032850203E-2</v>
      </c>
      <c r="I26" s="11"/>
      <c r="J26" s="216"/>
      <c r="K26" s="217"/>
      <c r="L26" s="217"/>
      <c r="M26" s="218"/>
      <c r="N26" s="218"/>
      <c r="O26" s="218"/>
      <c r="P26" s="218"/>
      <c r="Q26" s="218"/>
      <c r="R26" s="218"/>
      <c r="S26" s="218"/>
      <c r="T26" s="218"/>
      <c r="U26" s="218"/>
      <c r="V26" s="218"/>
      <c r="W26" s="218"/>
      <c r="X26" s="218"/>
      <c r="Y26" s="218"/>
    </row>
    <row r="27" spans="1:25" s="10" customFormat="1" ht="6.75" customHeight="1" thickBot="1" x14ac:dyDescent="0.25">
      <c r="B27" s="44"/>
      <c r="C27" s="330"/>
      <c r="D27" s="330"/>
      <c r="E27" s="45"/>
      <c r="F27" s="45"/>
      <c r="G27" s="45"/>
      <c r="H27" s="46"/>
      <c r="I27" s="11"/>
      <c r="J27" s="210"/>
      <c r="K27" s="210"/>
      <c r="L27" s="210"/>
      <c r="M27" s="210"/>
      <c r="N27" s="211"/>
      <c r="O27" s="211"/>
      <c r="P27" s="211"/>
      <c r="Q27" s="211"/>
      <c r="R27" s="211"/>
      <c r="S27" s="211"/>
      <c r="T27" s="211"/>
      <c r="U27" s="211"/>
      <c r="V27" s="211"/>
      <c r="W27" s="211"/>
      <c r="X27" s="211"/>
      <c r="Y27" s="211"/>
    </row>
    <row r="28" spans="1:25" s="10" customFormat="1" ht="6.75" customHeight="1" thickBot="1" x14ac:dyDescent="0.25">
      <c r="B28" s="44"/>
      <c r="C28" s="330"/>
      <c r="D28" s="330"/>
      <c r="E28" s="45"/>
      <c r="F28" s="45"/>
      <c r="G28" s="45"/>
      <c r="H28" s="46"/>
      <c r="I28" s="11"/>
      <c r="J28" s="217"/>
      <c r="K28" s="217"/>
      <c r="L28" s="217"/>
      <c r="M28" s="217"/>
      <c r="N28" s="218"/>
      <c r="O28" s="218"/>
      <c r="P28" s="218"/>
      <c r="Q28" s="218"/>
      <c r="R28" s="218"/>
      <c r="S28" s="218"/>
      <c r="T28" s="218"/>
      <c r="U28" s="218"/>
      <c r="V28" s="218"/>
      <c r="W28" s="218"/>
      <c r="X28" s="218"/>
      <c r="Y28" s="218"/>
    </row>
    <row r="29" spans="1:25" s="15" customFormat="1" ht="12.75" x14ac:dyDescent="0.2">
      <c r="A29" s="10"/>
      <c r="B29" s="538" t="s">
        <v>53</v>
      </c>
      <c r="C29" s="539"/>
      <c r="D29" s="539"/>
      <c r="E29" s="539"/>
      <c r="F29" s="539"/>
      <c r="G29" s="539"/>
      <c r="H29" s="540"/>
      <c r="I29" s="11"/>
      <c r="J29" s="216"/>
      <c r="K29" s="217"/>
      <c r="L29" s="217"/>
      <c r="M29" s="218"/>
      <c r="N29" s="218"/>
      <c r="O29" s="218"/>
      <c r="P29" s="218"/>
      <c r="Q29" s="218"/>
      <c r="R29" s="218"/>
      <c r="S29" s="218"/>
      <c r="T29" s="218"/>
      <c r="U29" s="218"/>
      <c r="V29" s="218"/>
      <c r="W29" s="218"/>
      <c r="X29" s="218"/>
      <c r="Y29" s="218"/>
    </row>
    <row r="30" spans="1:25" s="16" customFormat="1" ht="12.6" customHeight="1" x14ac:dyDescent="0.2">
      <c r="B30" s="536" t="s">
        <v>50</v>
      </c>
      <c r="C30" s="338" t="s">
        <v>51</v>
      </c>
      <c r="D30" s="338"/>
      <c r="E30" s="541" t="str">
        <f>E12</f>
        <v>Select Previous Cost Estimate</v>
      </c>
      <c r="F30" s="338" t="s">
        <v>138</v>
      </c>
      <c r="G30" s="542" t="s">
        <v>55</v>
      </c>
      <c r="H30" s="543"/>
      <c r="I30" s="17"/>
      <c r="J30" s="216"/>
      <c r="K30" s="217"/>
      <c r="L30" s="217"/>
      <c r="M30" s="218"/>
      <c r="N30" s="218"/>
      <c r="O30" s="218"/>
      <c r="P30" s="218"/>
      <c r="Q30" s="218"/>
      <c r="R30" s="218"/>
      <c r="S30" s="218"/>
      <c r="T30" s="218"/>
      <c r="U30" s="218"/>
      <c r="V30" s="218"/>
      <c r="W30" s="218"/>
      <c r="X30" s="218"/>
      <c r="Y30" s="218"/>
    </row>
    <row r="31" spans="1:25" s="13" customFormat="1" ht="24" customHeight="1" x14ac:dyDescent="0.2">
      <c r="A31" s="12"/>
      <c r="B31" s="536"/>
      <c r="C31" s="338"/>
      <c r="D31" s="338"/>
      <c r="E31" s="541"/>
      <c r="F31" s="338"/>
      <c r="G31" s="57" t="s">
        <v>36</v>
      </c>
      <c r="H31" s="61" t="s">
        <v>12</v>
      </c>
      <c r="I31" s="12"/>
      <c r="J31" s="216" t="s">
        <v>220</v>
      </c>
      <c r="K31" s="217"/>
      <c r="L31" s="217"/>
      <c r="M31" s="218"/>
      <c r="N31" s="218"/>
      <c r="O31" s="218"/>
      <c r="P31" s="218"/>
      <c r="Q31" s="218"/>
      <c r="R31" s="218"/>
      <c r="S31" s="218"/>
      <c r="T31" s="218"/>
      <c r="U31" s="218"/>
      <c r="V31" s="218"/>
      <c r="W31" s="218"/>
      <c r="X31" s="218"/>
      <c r="Y31" s="218"/>
    </row>
    <row r="32" spans="1:25" s="15" customFormat="1" ht="15" customHeight="1" x14ac:dyDescent="0.2">
      <c r="A32" s="10"/>
      <c r="B32" s="42">
        <v>1</v>
      </c>
      <c r="C32" s="530" t="s">
        <v>54</v>
      </c>
      <c r="D32" s="530"/>
      <c r="E32" s="97">
        <v>4</v>
      </c>
      <c r="F32" s="55">
        <f>SUM('Cost Estimate'!N28:P28)</f>
        <v>4</v>
      </c>
      <c r="G32" s="47">
        <f>F32-E32</f>
        <v>0</v>
      </c>
      <c r="H32" s="69">
        <f>IF(E32,G32/E32,0)</f>
        <v>0</v>
      </c>
      <c r="I32" s="11"/>
      <c r="J32" s="216"/>
      <c r="K32" s="217"/>
      <c r="L32" s="217"/>
      <c r="M32" s="218"/>
      <c r="N32" s="218"/>
      <c r="O32" s="218"/>
      <c r="P32" s="218"/>
      <c r="Q32" s="218"/>
      <c r="R32" s="218"/>
      <c r="S32" s="218"/>
      <c r="T32" s="218"/>
      <c r="U32" s="218"/>
      <c r="V32" s="218"/>
      <c r="W32" s="218"/>
      <c r="X32" s="218"/>
      <c r="Y32" s="218"/>
    </row>
    <row r="33" spans="1:25" s="15" customFormat="1" ht="6.75" customHeight="1" thickBot="1" x14ac:dyDescent="0.25">
      <c r="A33" s="10"/>
      <c r="B33" s="48"/>
      <c r="C33" s="9"/>
      <c r="D33" s="9"/>
      <c r="E33" s="45"/>
      <c r="F33" s="45"/>
      <c r="G33" s="45"/>
      <c r="H33" s="46"/>
      <c r="I33" s="11"/>
      <c r="J33" s="210"/>
      <c r="K33" s="210"/>
      <c r="L33" s="210"/>
      <c r="M33" s="210"/>
      <c r="N33" s="211"/>
      <c r="O33" s="211"/>
      <c r="P33" s="211"/>
      <c r="Q33" s="211"/>
      <c r="R33" s="211"/>
      <c r="S33" s="211"/>
      <c r="T33" s="211"/>
      <c r="U33" s="211"/>
      <c r="V33" s="211"/>
      <c r="W33" s="211"/>
      <c r="X33" s="211"/>
      <c r="Y33" s="211"/>
    </row>
    <row r="34" spans="1:25" s="15" customFormat="1" ht="12.75" x14ac:dyDescent="0.2">
      <c r="A34" s="10"/>
      <c r="B34" s="49"/>
      <c r="C34" s="50"/>
      <c r="D34" s="50"/>
      <c r="E34" s="51"/>
      <c r="F34" s="51"/>
      <c r="G34" s="51"/>
      <c r="H34" s="52"/>
      <c r="I34" s="11"/>
      <c r="J34" s="210"/>
      <c r="K34" s="210"/>
      <c r="L34" s="210"/>
      <c r="M34" s="210"/>
      <c r="N34" s="211"/>
      <c r="O34" s="211"/>
      <c r="P34" s="211"/>
      <c r="Q34" s="211"/>
      <c r="R34" s="211"/>
      <c r="S34" s="211"/>
      <c r="T34" s="211"/>
      <c r="U34" s="211"/>
      <c r="V34" s="211"/>
      <c r="W34" s="211"/>
      <c r="X34" s="211"/>
      <c r="Y34" s="211"/>
    </row>
    <row r="35" spans="1:25" s="15" customFormat="1" ht="12.75" x14ac:dyDescent="0.2">
      <c r="A35" s="10"/>
      <c r="B35" s="28" t="s">
        <v>49</v>
      </c>
      <c r="C35" s="29"/>
      <c r="D35" s="29"/>
      <c r="E35" s="30"/>
      <c r="F35" s="30"/>
      <c r="G35" s="30"/>
      <c r="H35" s="31"/>
      <c r="I35" s="11"/>
      <c r="J35" s="217"/>
      <c r="K35" s="217"/>
      <c r="L35" s="217"/>
      <c r="M35" s="217"/>
      <c r="N35" s="218"/>
      <c r="O35" s="218"/>
      <c r="P35" s="218"/>
      <c r="Q35" s="218"/>
      <c r="R35" s="218"/>
      <c r="S35" s="218"/>
      <c r="T35" s="218"/>
      <c r="U35" s="218"/>
      <c r="V35" s="218"/>
      <c r="W35" s="218"/>
      <c r="X35" s="218"/>
      <c r="Y35" s="218"/>
    </row>
    <row r="36" spans="1:25" s="15" customFormat="1" ht="12.75" x14ac:dyDescent="0.2">
      <c r="A36" s="10"/>
      <c r="B36" s="544" t="s">
        <v>94</v>
      </c>
      <c r="C36" s="325"/>
      <c r="D36" s="325"/>
      <c r="E36" s="325"/>
      <c r="F36" s="325"/>
      <c r="G36" s="325"/>
      <c r="H36" s="545"/>
      <c r="I36" s="11"/>
      <c r="J36" s="216" t="s">
        <v>221</v>
      </c>
      <c r="K36" s="219"/>
      <c r="L36" s="219"/>
      <c r="M36" s="219"/>
      <c r="N36" s="220"/>
      <c r="O36" s="220"/>
      <c r="P36" s="220"/>
      <c r="Q36" s="220"/>
      <c r="R36" s="220"/>
      <c r="S36" s="220"/>
      <c r="T36" s="220"/>
      <c r="U36" s="220"/>
      <c r="V36" s="220"/>
      <c r="W36" s="220"/>
      <c r="X36" s="220"/>
      <c r="Y36" s="220"/>
    </row>
    <row r="37" spans="1:25" s="15" customFormat="1" ht="12.75" x14ac:dyDescent="0.2">
      <c r="A37" s="10"/>
      <c r="B37" s="546"/>
      <c r="C37" s="547"/>
      <c r="D37" s="547"/>
      <c r="E37" s="547"/>
      <c r="F37" s="547"/>
      <c r="G37" s="547"/>
      <c r="H37" s="548"/>
      <c r="I37" s="11"/>
      <c r="J37" s="215"/>
      <c r="K37" s="215"/>
      <c r="L37" s="215"/>
      <c r="M37" s="215"/>
      <c r="N37" s="215"/>
      <c r="O37" s="215"/>
      <c r="P37" s="215"/>
      <c r="Q37" s="215"/>
      <c r="R37" s="215"/>
      <c r="S37" s="215"/>
      <c r="T37" s="215"/>
      <c r="U37" s="215"/>
      <c r="V37" s="215"/>
      <c r="W37" s="215"/>
      <c r="X37" s="215"/>
      <c r="Y37" s="215"/>
    </row>
    <row r="38" spans="1:25" s="15" customFormat="1" ht="12.75" x14ac:dyDescent="0.2">
      <c r="A38" s="10"/>
      <c r="B38" s="546"/>
      <c r="C38" s="547"/>
      <c r="D38" s="547"/>
      <c r="E38" s="547"/>
      <c r="F38" s="547"/>
      <c r="G38" s="547"/>
      <c r="H38" s="548"/>
      <c r="I38" s="11"/>
      <c r="J38" s="216"/>
      <c r="K38" s="217"/>
      <c r="L38" s="217"/>
      <c r="M38" s="217"/>
      <c r="N38" s="218"/>
      <c r="O38" s="218"/>
      <c r="P38" s="218"/>
      <c r="Q38" s="218"/>
      <c r="R38" s="218"/>
      <c r="S38" s="218"/>
      <c r="T38" s="218"/>
      <c r="U38" s="218"/>
      <c r="V38" s="218"/>
      <c r="W38" s="218"/>
      <c r="X38" s="218"/>
      <c r="Y38" s="218"/>
    </row>
    <row r="39" spans="1:25" s="15" customFormat="1" ht="12.75" x14ac:dyDescent="0.2">
      <c r="A39" s="10"/>
      <c r="B39" s="546"/>
      <c r="C39" s="547"/>
      <c r="D39" s="547"/>
      <c r="E39" s="547"/>
      <c r="F39" s="547"/>
      <c r="G39" s="547"/>
      <c r="H39" s="548"/>
      <c r="I39" s="11"/>
      <c r="J39" s="217"/>
      <c r="K39" s="217"/>
      <c r="L39" s="217"/>
      <c r="M39" s="217"/>
      <c r="N39" s="218"/>
      <c r="O39" s="218"/>
      <c r="P39" s="218"/>
      <c r="Q39" s="218"/>
      <c r="R39" s="218"/>
      <c r="S39" s="218"/>
      <c r="T39" s="218"/>
      <c r="U39" s="218"/>
      <c r="V39" s="218"/>
      <c r="W39" s="218"/>
      <c r="X39" s="218"/>
      <c r="Y39" s="218"/>
    </row>
    <row r="40" spans="1:25" s="15" customFormat="1" ht="12.75" x14ac:dyDescent="0.2">
      <c r="A40" s="10"/>
      <c r="B40" s="546"/>
      <c r="C40" s="547"/>
      <c r="D40" s="547"/>
      <c r="E40" s="547"/>
      <c r="F40" s="547"/>
      <c r="G40" s="547"/>
      <c r="H40" s="548"/>
      <c r="I40" s="11"/>
      <c r="J40" s="217"/>
      <c r="K40" s="217"/>
      <c r="L40" s="217"/>
      <c r="M40" s="217"/>
      <c r="N40" s="218"/>
      <c r="O40" s="218"/>
      <c r="P40" s="218"/>
      <c r="Q40" s="218"/>
      <c r="R40" s="218"/>
      <c r="S40" s="218"/>
      <c r="T40" s="218"/>
      <c r="U40" s="218"/>
      <c r="V40" s="218"/>
      <c r="W40" s="218"/>
      <c r="X40" s="218"/>
      <c r="Y40" s="218"/>
    </row>
    <row r="41" spans="1:25" s="15" customFormat="1" ht="12.75" x14ac:dyDescent="0.2">
      <c r="A41" s="10"/>
      <c r="B41" s="546"/>
      <c r="C41" s="547"/>
      <c r="D41" s="547"/>
      <c r="E41" s="547"/>
      <c r="F41" s="547"/>
      <c r="G41" s="547"/>
      <c r="H41" s="548"/>
      <c r="I41" s="11"/>
      <c r="J41" s="217"/>
      <c r="K41" s="217"/>
      <c r="L41" s="217"/>
      <c r="M41" s="217"/>
      <c r="N41" s="218"/>
      <c r="O41" s="218"/>
      <c r="P41" s="218"/>
      <c r="Q41" s="218"/>
      <c r="R41" s="218"/>
      <c r="S41" s="218"/>
      <c r="T41" s="218"/>
      <c r="U41" s="218"/>
      <c r="V41" s="218"/>
      <c r="W41" s="218"/>
      <c r="X41" s="218"/>
      <c r="Y41" s="218"/>
    </row>
    <row r="42" spans="1:25" s="15" customFormat="1" ht="12.75" x14ac:dyDescent="0.2">
      <c r="A42" s="10"/>
      <c r="B42" s="546"/>
      <c r="C42" s="547"/>
      <c r="D42" s="547"/>
      <c r="E42" s="547"/>
      <c r="F42" s="547"/>
      <c r="G42" s="547"/>
      <c r="H42" s="548"/>
      <c r="I42" s="11"/>
      <c r="J42" s="217"/>
      <c r="K42" s="217"/>
      <c r="L42" s="217"/>
      <c r="M42" s="217"/>
      <c r="N42" s="218"/>
      <c r="O42" s="218"/>
      <c r="P42" s="218"/>
      <c r="Q42" s="218"/>
      <c r="R42" s="218"/>
      <c r="S42" s="218"/>
      <c r="T42" s="218"/>
      <c r="U42" s="218"/>
      <c r="V42" s="218"/>
      <c r="W42" s="218"/>
      <c r="X42" s="218"/>
      <c r="Y42" s="218"/>
    </row>
    <row r="43" spans="1:25" s="15" customFormat="1" ht="12.75" x14ac:dyDescent="0.2">
      <c r="A43" s="10"/>
      <c r="B43" s="546"/>
      <c r="C43" s="547"/>
      <c r="D43" s="547"/>
      <c r="E43" s="547"/>
      <c r="F43" s="547"/>
      <c r="G43" s="547"/>
      <c r="H43" s="548"/>
      <c r="I43" s="11"/>
      <c r="J43" s="216"/>
      <c r="K43" s="217"/>
      <c r="L43" s="217"/>
      <c r="M43" s="217"/>
      <c r="N43" s="218"/>
      <c r="O43" s="218"/>
      <c r="P43" s="218"/>
      <c r="Q43" s="218"/>
      <c r="R43" s="218"/>
      <c r="S43" s="218"/>
      <c r="T43" s="218"/>
      <c r="U43" s="218"/>
      <c r="V43" s="218"/>
      <c r="W43" s="218"/>
      <c r="X43" s="218"/>
      <c r="Y43" s="218"/>
    </row>
    <row r="44" spans="1:25" s="15" customFormat="1" ht="12.75" x14ac:dyDescent="0.2">
      <c r="A44" s="10"/>
      <c r="B44" s="546"/>
      <c r="C44" s="547"/>
      <c r="D44" s="547"/>
      <c r="E44" s="547"/>
      <c r="F44" s="547"/>
      <c r="G44" s="547"/>
      <c r="H44" s="548"/>
      <c r="I44" s="11"/>
      <c r="J44" s="217"/>
      <c r="K44" s="217"/>
      <c r="L44" s="217"/>
      <c r="M44" s="217"/>
      <c r="N44" s="218"/>
      <c r="O44" s="218"/>
      <c r="P44" s="218"/>
      <c r="Q44" s="218"/>
      <c r="R44" s="218"/>
      <c r="S44" s="218"/>
      <c r="T44" s="218"/>
      <c r="U44" s="218"/>
      <c r="V44" s="218"/>
      <c r="W44" s="218"/>
      <c r="X44" s="218"/>
      <c r="Y44" s="218"/>
    </row>
    <row r="45" spans="1:25" s="15" customFormat="1" ht="12.75" x14ac:dyDescent="0.2">
      <c r="A45" s="10"/>
      <c r="B45" s="546"/>
      <c r="C45" s="547"/>
      <c r="D45" s="547"/>
      <c r="E45" s="547"/>
      <c r="F45" s="547"/>
      <c r="G45" s="547"/>
      <c r="H45" s="548"/>
      <c r="I45" s="11"/>
      <c r="J45" s="217"/>
      <c r="K45" s="217"/>
      <c r="L45" s="217"/>
      <c r="M45" s="217"/>
      <c r="N45" s="218"/>
      <c r="O45" s="218"/>
      <c r="P45" s="218"/>
      <c r="Q45" s="218"/>
      <c r="R45" s="218"/>
      <c r="S45" s="218"/>
      <c r="T45" s="218"/>
      <c r="U45" s="218"/>
      <c r="V45" s="218"/>
      <c r="W45" s="218"/>
      <c r="X45" s="218"/>
      <c r="Y45" s="218"/>
    </row>
    <row r="46" spans="1:25" s="15" customFormat="1" ht="12.75" x14ac:dyDescent="0.2">
      <c r="A46" s="10"/>
      <c r="B46" s="546"/>
      <c r="C46" s="547"/>
      <c r="D46" s="547"/>
      <c r="E46" s="547"/>
      <c r="F46" s="547"/>
      <c r="G46" s="547"/>
      <c r="H46" s="548"/>
      <c r="I46" s="11"/>
      <c r="J46" s="217"/>
      <c r="K46" s="217"/>
      <c r="L46" s="217"/>
      <c r="M46" s="217"/>
      <c r="N46" s="218"/>
      <c r="O46" s="218"/>
      <c r="P46" s="218"/>
      <c r="Q46" s="218"/>
      <c r="R46" s="218"/>
      <c r="S46" s="218"/>
      <c r="T46" s="218"/>
      <c r="U46" s="218"/>
      <c r="V46" s="218"/>
      <c r="W46" s="218"/>
      <c r="X46" s="218"/>
      <c r="Y46" s="218"/>
    </row>
    <row r="47" spans="1:25" s="15" customFormat="1" ht="12.75" x14ac:dyDescent="0.2">
      <c r="A47" s="10"/>
      <c r="B47" s="546"/>
      <c r="C47" s="547"/>
      <c r="D47" s="547"/>
      <c r="E47" s="547"/>
      <c r="F47" s="547"/>
      <c r="G47" s="547"/>
      <c r="H47" s="548"/>
      <c r="I47" s="11"/>
      <c r="J47" s="217"/>
      <c r="K47" s="217"/>
      <c r="L47" s="217"/>
      <c r="M47" s="217"/>
      <c r="N47" s="218"/>
      <c r="O47" s="218"/>
      <c r="P47" s="218"/>
      <c r="Q47" s="218"/>
      <c r="R47" s="218"/>
      <c r="S47" s="218"/>
      <c r="T47" s="218"/>
      <c r="U47" s="218"/>
      <c r="V47" s="218"/>
      <c r="W47" s="218"/>
      <c r="X47" s="218"/>
      <c r="Y47" s="218"/>
    </row>
    <row r="48" spans="1:25" s="15" customFormat="1" ht="12.75" x14ac:dyDescent="0.2">
      <c r="A48" s="10"/>
      <c r="B48" s="546"/>
      <c r="C48" s="547"/>
      <c r="D48" s="547"/>
      <c r="E48" s="547"/>
      <c r="F48" s="547"/>
      <c r="G48" s="547"/>
      <c r="H48" s="548"/>
      <c r="I48" s="11"/>
      <c r="J48" s="217"/>
      <c r="K48" s="217"/>
      <c r="L48" s="217"/>
      <c r="M48" s="217"/>
      <c r="N48" s="218"/>
      <c r="O48" s="218"/>
      <c r="P48" s="218"/>
      <c r="Q48" s="218"/>
      <c r="R48" s="218"/>
      <c r="S48" s="218"/>
      <c r="T48" s="218"/>
      <c r="U48" s="218"/>
      <c r="V48" s="218"/>
      <c r="W48" s="218"/>
      <c r="X48" s="218"/>
      <c r="Y48" s="218"/>
    </row>
    <row r="49" spans="1:25" s="10" customFormat="1" ht="13.5" thickBot="1" x14ac:dyDescent="0.25">
      <c r="B49" s="546"/>
      <c r="C49" s="547"/>
      <c r="D49" s="547"/>
      <c r="E49" s="547"/>
      <c r="F49" s="547"/>
      <c r="G49" s="547"/>
      <c r="H49" s="548"/>
      <c r="I49" s="11"/>
      <c r="J49" s="217"/>
      <c r="K49" s="217"/>
      <c r="L49" s="217"/>
      <c r="M49" s="217"/>
      <c r="N49" s="218"/>
      <c r="O49" s="218"/>
      <c r="P49" s="218"/>
      <c r="Q49" s="218"/>
      <c r="R49" s="218"/>
      <c r="S49" s="218"/>
      <c r="T49" s="218"/>
      <c r="U49" s="218"/>
      <c r="V49" s="218"/>
      <c r="W49" s="218"/>
      <c r="X49" s="218"/>
      <c r="Y49" s="218"/>
    </row>
    <row r="50" spans="1:25" s="15" customFormat="1" ht="6.75" customHeight="1" thickBot="1" x14ac:dyDescent="0.25">
      <c r="A50" s="10"/>
      <c r="B50" s="66"/>
      <c r="C50" s="67"/>
      <c r="D50" s="67"/>
      <c r="E50" s="67"/>
      <c r="F50" s="67"/>
      <c r="G50" s="67"/>
      <c r="H50" s="68"/>
      <c r="I50" s="11"/>
      <c r="J50" s="217"/>
      <c r="K50" s="217"/>
      <c r="L50" s="217"/>
      <c r="M50" s="217"/>
      <c r="N50" s="218"/>
      <c r="O50" s="218"/>
      <c r="P50" s="218"/>
      <c r="Q50" s="218"/>
      <c r="R50" s="218"/>
      <c r="S50" s="218"/>
      <c r="T50" s="218"/>
      <c r="U50" s="218"/>
      <c r="V50" s="218"/>
      <c r="W50" s="218"/>
      <c r="X50" s="218"/>
      <c r="Y50" s="218"/>
    </row>
    <row r="51" spans="1:25" s="18" customFormat="1" ht="12.75" x14ac:dyDescent="0.2">
      <c r="A51" s="16"/>
      <c r="B51" s="63" t="s">
        <v>99</v>
      </c>
      <c r="C51" s="508" t="s">
        <v>3</v>
      </c>
      <c r="D51" s="508"/>
      <c r="E51" s="508"/>
      <c r="F51" s="64" t="s">
        <v>39</v>
      </c>
      <c r="G51" s="64" t="s">
        <v>40</v>
      </c>
      <c r="H51" s="65" t="s">
        <v>6</v>
      </c>
      <c r="I51" s="17"/>
      <c r="J51" s="217"/>
      <c r="K51" s="217"/>
      <c r="L51" s="217"/>
      <c r="M51" s="217"/>
      <c r="N51" s="218"/>
      <c r="O51" s="218"/>
      <c r="P51" s="218"/>
      <c r="Q51" s="218"/>
      <c r="R51" s="218"/>
      <c r="S51" s="218"/>
      <c r="T51" s="218"/>
      <c r="U51" s="218"/>
      <c r="V51" s="218"/>
      <c r="W51" s="218"/>
      <c r="X51" s="218"/>
      <c r="Y51" s="218"/>
    </row>
    <row r="52" spans="1:25" s="15" customFormat="1" ht="15" customHeight="1" x14ac:dyDescent="0.2">
      <c r="A52" s="10"/>
      <c r="B52" s="93"/>
      <c r="C52" s="509"/>
      <c r="D52" s="509"/>
      <c r="E52" s="509"/>
      <c r="F52" s="94" t="s">
        <v>201</v>
      </c>
      <c r="G52" s="94" t="s">
        <v>213</v>
      </c>
      <c r="H52" s="95">
        <v>45018</v>
      </c>
      <c r="I52" s="11"/>
      <c r="J52" s="242" t="s">
        <v>212</v>
      </c>
      <c r="K52" s="243"/>
      <c r="L52" s="243"/>
      <c r="M52" s="243"/>
      <c r="N52" s="243"/>
      <c r="O52" s="243"/>
      <c r="P52" s="218"/>
      <c r="Q52" s="218"/>
      <c r="R52" s="218"/>
      <c r="S52" s="218"/>
      <c r="T52" s="218"/>
      <c r="U52" s="218"/>
      <c r="V52" s="218"/>
      <c r="W52" s="218"/>
      <c r="X52" s="218"/>
      <c r="Y52" s="218"/>
    </row>
    <row r="53" spans="1:25" s="15" customFormat="1" ht="13.5" thickBot="1" x14ac:dyDescent="0.25">
      <c r="A53" s="10"/>
      <c r="B53" s="98"/>
      <c r="C53" s="537"/>
      <c r="D53" s="537"/>
      <c r="E53" s="537"/>
      <c r="F53" s="99"/>
      <c r="G53" s="99"/>
      <c r="H53" s="100"/>
      <c r="I53" s="11"/>
      <c r="J53" s="217"/>
      <c r="K53" s="217"/>
      <c r="L53" s="217"/>
      <c r="M53" s="217"/>
      <c r="N53" s="218"/>
      <c r="O53" s="218"/>
      <c r="P53" s="218"/>
      <c r="Q53" s="218"/>
      <c r="R53" s="218"/>
      <c r="S53" s="218"/>
      <c r="T53" s="218"/>
      <c r="U53" s="218"/>
      <c r="V53" s="218"/>
      <c r="W53" s="218"/>
      <c r="X53" s="218"/>
      <c r="Y53" s="218"/>
    </row>
    <row r="54" spans="1:25" s="15" customFormat="1" ht="12.75" x14ac:dyDescent="0.2">
      <c r="A54" s="10"/>
      <c r="B54" s="11"/>
      <c r="C54" s="11"/>
      <c r="D54" s="11"/>
      <c r="E54" s="11"/>
      <c r="F54" s="11"/>
      <c r="G54" s="11"/>
      <c r="H54" s="11"/>
      <c r="I54" s="11"/>
      <c r="J54" s="217"/>
      <c r="K54" s="217"/>
      <c r="L54" s="217"/>
      <c r="M54" s="217"/>
      <c r="N54" s="218"/>
      <c r="O54" s="218"/>
      <c r="P54" s="218"/>
      <c r="Q54" s="218"/>
      <c r="R54" s="218"/>
      <c r="S54" s="218"/>
      <c r="T54" s="218"/>
      <c r="U54" s="218"/>
      <c r="V54" s="218"/>
      <c r="W54" s="218"/>
      <c r="X54" s="218"/>
      <c r="Y54" s="218"/>
    </row>
    <row r="55" spans="1:25" s="15" customFormat="1" ht="12.75" x14ac:dyDescent="0.2">
      <c r="A55" s="10"/>
      <c r="B55" s="14"/>
      <c r="C55" s="14"/>
      <c r="D55" s="14"/>
      <c r="E55" s="14"/>
      <c r="F55" s="14"/>
      <c r="G55" s="14"/>
      <c r="H55" s="14"/>
      <c r="I55" s="11"/>
      <c r="J55" s="210"/>
      <c r="K55" s="210"/>
      <c r="L55" s="210"/>
      <c r="M55" s="210"/>
      <c r="N55" s="211"/>
      <c r="O55" s="211"/>
      <c r="P55" s="211"/>
      <c r="Q55" s="211"/>
      <c r="R55" s="211"/>
      <c r="S55" s="211"/>
      <c r="T55" s="211"/>
      <c r="U55" s="211"/>
      <c r="V55" s="211"/>
      <c r="W55" s="211"/>
      <c r="X55" s="211"/>
      <c r="Y55" s="211"/>
    </row>
    <row r="56" spans="1:25" x14ac:dyDescent="0.2">
      <c r="J56" s="14"/>
      <c r="K56" s="14"/>
      <c r="L56" s="14"/>
      <c r="M56" s="14"/>
      <c r="N56" s="15"/>
      <c r="O56" s="15"/>
      <c r="P56" s="15"/>
      <c r="Q56" s="15"/>
      <c r="R56" s="15"/>
      <c r="S56" s="15"/>
      <c r="T56" s="15"/>
      <c r="U56" s="15"/>
      <c r="V56" s="15"/>
      <c r="W56" s="15"/>
      <c r="X56" s="15"/>
      <c r="Y56" s="15"/>
    </row>
  </sheetData>
  <sheetProtection algorithmName="SHA-512" hashValue="s5oJ5vUSIgIPofAKVrYho4RskHIuCfesbXUNWT6cbrudKdjRiCD4/e4pe9tTh5kOffXmv4IAjl5A7WyVo0Y43w==" saltValue="Grdh6qmNJVKD8VfgeWzZfg==" spinCount="100000" sheet="1" selectLockedCells="1"/>
  <dataConsolidate/>
  <mergeCells count="39">
    <mergeCell ref="C19:D19"/>
    <mergeCell ref="C18:D18"/>
    <mergeCell ref="F12:F13"/>
    <mergeCell ref="G12:H12"/>
    <mergeCell ref="C14:D14"/>
    <mergeCell ref="C15:D15"/>
    <mergeCell ref="C16:D16"/>
    <mergeCell ref="E12:E13"/>
    <mergeCell ref="C17:D17"/>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C21:D21"/>
    <mergeCell ref="J52:O52"/>
    <mergeCell ref="M6:R6"/>
    <mergeCell ref="J7:Y7"/>
    <mergeCell ref="J9:Y9"/>
    <mergeCell ref="C25:D25"/>
    <mergeCell ref="C26:D26"/>
    <mergeCell ref="C27:D27"/>
    <mergeCell ref="C20:D20"/>
    <mergeCell ref="B3:H6"/>
    <mergeCell ref="B7:C7"/>
    <mergeCell ref="D7:H7"/>
    <mergeCell ref="B9:C9"/>
    <mergeCell ref="D9:H9"/>
    <mergeCell ref="B12:B13"/>
    <mergeCell ref="C12:D13"/>
  </mergeCells>
  <dataValidations count="1">
    <dataValidation type="list" allowBlank="1" showInputMessage="1" showErrorMessage="1" sqref="E30:E31 E12:E13">
      <formula1>$K$11:$K$15</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2023-02-24T14:18:46Z</dcterms:modified>
</cp:coreProperties>
</file>