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TPI\Transport Development\08_Technical_Advice_Notes\02_Cost Management\11_Cost MGT Templates_Guidance (Feb. 2023)\3. Completed Templates (For Issue)_Feb. 2023\Band 3_Worked Examples\PH5_Detailed Design\"/>
    </mc:Choice>
  </mc:AlternateContent>
  <bookViews>
    <workbookView xWindow="0" yWindow="0" windowWidth="28800" windowHeight="11100"/>
  </bookViews>
  <sheets>
    <sheet name="Cost Estimate" sheetId="12" r:id="rId1"/>
    <sheet name="PCD Summary" sheetId="15" r:id="rId2"/>
    <sheet name="Assumptions" sheetId="4" r:id="rId3"/>
    <sheet name="Expenditure Profile" sheetId="13" r:id="rId4"/>
    <sheet name="Comparisons" sheetId="14" r:id="rId5"/>
  </sheets>
  <definedNames>
    <definedName name="_xlnm.Print_Area" localSheetId="2">Assumptions!$B$1:$AC$74</definedName>
    <definedName name="_xlnm.Print_Area" localSheetId="4">Comparisons!$B$1:$Y$55</definedName>
    <definedName name="_xlnm.Print_Area" localSheetId="0">'Cost Estimate'!$B$1:$AF$115</definedName>
    <definedName name="_xlnm.Print_Area" localSheetId="3">'Expenditure Profile'!$B$1:$AC$70</definedName>
    <definedName name="_xlnm.Print_Area" localSheetId="1">'PCD Summary'!$A$1:$AB$36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5" l="1"/>
  <c r="F22" i="14"/>
  <c r="E22" i="14"/>
  <c r="F21" i="14"/>
  <c r="G21" i="14" s="1"/>
  <c r="H21" i="14" s="1"/>
  <c r="O87" i="12"/>
  <c r="N85" i="12"/>
  <c r="O85" i="12"/>
  <c r="M55" i="12" l="1"/>
  <c r="K78" i="12" l="1"/>
  <c r="M74" i="12"/>
  <c r="O74" i="12" l="1"/>
  <c r="H25" i="14"/>
  <c r="G25" i="14"/>
  <c r="M69" i="12" l="1"/>
  <c r="K69" i="12"/>
  <c r="M66" i="12"/>
  <c r="K66" i="12"/>
  <c r="M56" i="12"/>
  <c r="K56" i="12"/>
  <c r="O56" i="12" l="1"/>
  <c r="J24" i="15"/>
  <c r="F14" i="14"/>
  <c r="O69" i="12"/>
  <c r="O66" i="12"/>
  <c r="J14" i="15"/>
  <c r="J12" i="15"/>
  <c r="J10" i="15"/>
  <c r="D14" i="15"/>
  <c r="D12" i="15"/>
  <c r="D10" i="15"/>
  <c r="D8" i="15"/>
  <c r="O59" i="12"/>
  <c r="I17" i="15" s="1"/>
  <c r="O60" i="12"/>
  <c r="O61" i="12"/>
  <c r="O62" i="12"/>
  <c r="O63" i="12"/>
  <c r="O64" i="12"/>
  <c r="I22" i="15" s="1"/>
  <c r="O65" i="12"/>
  <c r="I23" i="15" l="1"/>
  <c r="J23" i="15" s="1"/>
  <c r="I21" i="15"/>
  <c r="J21" i="15" s="1"/>
  <c r="I20" i="15"/>
  <c r="J20" i="15" s="1"/>
  <c r="I19" i="15"/>
  <c r="J19" i="15" s="1"/>
  <c r="I18" i="15"/>
  <c r="J18" i="15" s="1"/>
  <c r="N82" i="12"/>
  <c r="O82" i="12" s="1"/>
  <c r="O58" i="12"/>
  <c r="J17" i="15"/>
  <c r="E30" i="14"/>
  <c r="G17" i="13" l="1"/>
  <c r="G18" i="13" s="1"/>
  <c r="G19" i="13" s="1"/>
  <c r="G20" i="13" s="1"/>
  <c r="E6" i="13"/>
  <c r="E8" i="13"/>
  <c r="E12" i="13"/>
  <c r="K17" i="13"/>
  <c r="K18" i="13" s="1"/>
  <c r="E26" i="14" l="1"/>
  <c r="O55" i="12"/>
  <c r="O53" i="12"/>
  <c r="O52" i="12"/>
  <c r="E100" i="12"/>
  <c r="D9" i="14"/>
  <c r="D7" i="14"/>
  <c r="E15" i="4"/>
  <c r="E13" i="4"/>
  <c r="E11" i="4"/>
  <c r="E9" i="4"/>
  <c r="E7" i="4"/>
  <c r="O94" i="12" l="1"/>
  <c r="J31" i="15" s="1"/>
  <c r="M72" i="12" l="1"/>
  <c r="O72" i="12" l="1"/>
  <c r="O38" i="12"/>
  <c r="O54" i="12"/>
  <c r="O68" i="12"/>
  <c r="M93" i="12"/>
  <c r="F32" i="14" l="1"/>
  <c r="O35" i="12"/>
  <c r="M73" i="12" l="1"/>
  <c r="M75" i="12"/>
  <c r="O75" i="12" s="1"/>
  <c r="M76" i="12"/>
  <c r="M77" i="12"/>
  <c r="O77" i="12" s="1"/>
  <c r="O76" i="12" l="1"/>
  <c r="M78" i="12"/>
  <c r="O78" i="12" s="1"/>
  <c r="I26" i="15" s="1"/>
  <c r="J26" i="15" s="1"/>
  <c r="O73" i="12"/>
  <c r="G32" i="14"/>
  <c r="H32" i="14" s="1"/>
  <c r="F17" i="14" l="1"/>
  <c r="O36" i="12"/>
  <c r="O37" i="12"/>
  <c r="C39" i="12"/>
  <c r="O41" i="12"/>
  <c r="O42" i="12"/>
  <c r="O43" i="12"/>
  <c r="O44" i="12"/>
  <c r="O45" i="12"/>
  <c r="O46" i="12"/>
  <c r="O47" i="12"/>
  <c r="O48" i="12"/>
  <c r="O49" i="12"/>
  <c r="O50" i="12"/>
  <c r="O51" i="12"/>
  <c r="G17" i="14" l="1"/>
  <c r="H17" i="14" s="1"/>
  <c r="K19" i="13"/>
  <c r="G21" i="13"/>
  <c r="G22" i="13" s="1"/>
  <c r="G23" i="13" s="1"/>
  <c r="G24" i="13" s="1"/>
  <c r="G25" i="13" s="1"/>
  <c r="G26" i="13" s="1"/>
  <c r="G27" i="13" s="1"/>
  <c r="G28" i="13" s="1"/>
  <c r="G29" i="13" s="1"/>
  <c r="G30" i="13" s="1"/>
  <c r="G31" i="13" s="1"/>
  <c r="G32" i="13" s="1"/>
  <c r="K20" i="13" l="1"/>
  <c r="K21" i="13" s="1"/>
  <c r="K22" i="13" s="1"/>
  <c r="K23" i="13" s="1"/>
  <c r="K24" i="13" s="1"/>
  <c r="K25" i="13" s="1"/>
  <c r="K26" i="13" s="1"/>
  <c r="K27" i="13" s="1"/>
  <c r="K28" i="13" s="1"/>
  <c r="K29" i="13" s="1"/>
  <c r="K30" i="13" s="1"/>
  <c r="K31" i="13" s="1"/>
  <c r="K32" i="13" s="1"/>
  <c r="G14" i="14"/>
  <c r="H14" i="14" s="1"/>
  <c r="F15" i="14" l="1"/>
  <c r="O93" i="12"/>
  <c r="F24" i="14" s="1"/>
  <c r="F16" i="14"/>
  <c r="J30" i="15" l="1"/>
  <c r="G24" i="14"/>
  <c r="H24" i="14" s="1"/>
  <c r="O83" i="12"/>
  <c r="N84" i="12" s="1"/>
  <c r="G15" i="14"/>
  <c r="H15" i="14" s="1"/>
  <c r="G16" i="14"/>
  <c r="H16" i="14" s="1"/>
  <c r="F18" i="14"/>
  <c r="F19" i="14" l="1"/>
  <c r="G19" i="14" s="1"/>
  <c r="H19" i="14" s="1"/>
  <c r="O84" i="12"/>
  <c r="I25" i="15" s="1"/>
  <c r="J25" i="15" s="1"/>
  <c r="G18" i="14"/>
  <c r="H18" i="14" s="1"/>
  <c r="M92" i="12" l="1"/>
  <c r="O92" i="12" s="1"/>
  <c r="F23" i="14" s="1"/>
  <c r="J22" i="15"/>
  <c r="J28" i="15" s="1"/>
  <c r="F20" i="14"/>
  <c r="G20" i="14" s="1"/>
  <c r="H20" i="14" s="1"/>
  <c r="O90" i="12"/>
  <c r="G23" i="14" l="1"/>
  <c r="H23" i="14" s="1"/>
  <c r="J29" i="15"/>
  <c r="J33" i="15" s="1"/>
  <c r="O97" i="12"/>
  <c r="O100" i="12"/>
  <c r="F26" i="14" l="1"/>
  <c r="G26" i="14" s="1"/>
  <c r="H26" i="14" s="1"/>
  <c r="O101" i="12"/>
  <c r="E10" i="13"/>
  <c r="G22" i="14"/>
  <c r="H22" i="14" s="1"/>
</calcChain>
</file>

<file path=xl/comments1.xml><?xml version="1.0" encoding="utf-8"?>
<comments xmlns="http://schemas.openxmlformats.org/spreadsheetml/2006/main">
  <authors>
    <author>Paudraic O'Hagan</author>
  </authors>
  <commentList>
    <comment ref="O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M92"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<sst xmlns="http://schemas.openxmlformats.org/spreadsheetml/2006/main" count="389" uniqueCount="244">
  <si>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</si>
  <si>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</si>
  <si>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</si>
  <si>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</si>
  <si>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</si>
  <si>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</si>
  <si>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</si>
  <si>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</si>
  <si>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</si>
  <si>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</si>
  <si>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</si>
  <si>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</si>
  <si>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</si>
  <si>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</si>
  <si>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</si>
  <si>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</si>
  <si>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</si>
  <si>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</si>
  <si>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</si>
  <si>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</si>
  <si>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</si>
  <si>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</si>
  <si>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</si>
  <si>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</si>
  <si>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</si>
  <si>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</si>
  <si>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</si>
  <si>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</si>
  <si>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</si>
  <si>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</si>
  <si>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</si>
  <si>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</si>
  <si>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</si>
  <si>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</si>
  <si>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</si>
  <si>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</si>
  <si>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</si>
  <si>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</si>
  <si>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</si>
  <si>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</si>
  <si>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</si>
  <si>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</si>
  <si>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</si>
  <si>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</si>
  <si>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</si>
  <si>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</si>
  <si>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</si>
  <si>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</si>
  <si>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</si>
  <si>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</si>
  <si>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</si>
  <si>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</si>
  <si>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</si>
  <si>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</si>
  <si>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</si>
  <si>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</si>
  <si>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</si>
  <si>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</si>
  <si>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</si>
  <si>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</si>
  <si>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</si>
  <si>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</si>
  <si>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</si>
  <si>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 xml:space="preserve">Unit </t>
  </si>
  <si>
    <t>Nr</t>
  </si>
  <si>
    <t>Ha</t>
  </si>
  <si>
    <t xml:space="preserve">Garden Ground </t>
  </si>
  <si>
    <t xml:space="preserve">Amenity Land / Open Space </t>
  </si>
  <si>
    <t xml:space="preserve">Properties </t>
  </si>
  <si>
    <t xml:space="preserve">Preparation and Administration </t>
  </si>
  <si>
    <t xml:space="preserve">Sub-Total D - Land and Property Costs </t>
  </si>
  <si>
    <t>Sub-Total E - Adjustments</t>
  </si>
  <si>
    <t xml:space="preserve">Traffic Signs and Road Marking </t>
  </si>
  <si>
    <t>Prepared By (Individual/Organisation):</t>
  </si>
  <si>
    <t>Estimate Assumptions, Exclusions and Inclusions</t>
  </si>
  <si>
    <t>Date Estimate Prepared:</t>
  </si>
  <si>
    <t xml:space="preserve">Base Date of Estimate: </t>
  </si>
  <si>
    <t xml:space="preserve">Delivery and Construction Programme </t>
  </si>
  <si>
    <t>Months</t>
  </si>
  <si>
    <t>Total Cost (€)</t>
  </si>
  <si>
    <t>Heritage Contracts</t>
  </si>
  <si>
    <t>Utilities Contracts</t>
  </si>
  <si>
    <t>Archaeological Contracts</t>
  </si>
  <si>
    <t>1.10</t>
  </si>
  <si>
    <t>1.11</t>
  </si>
  <si>
    <t>1.12</t>
  </si>
  <si>
    <t>1.13</t>
  </si>
  <si>
    <t>1.14</t>
  </si>
  <si>
    <t>1.15</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</si>
  <si>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</si>
  <si>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</si>
  <si>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</si>
  <si>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</si>
  <si>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</si>
  <si>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If costs vary more than 10% or a value advised by NTA from the last cost estimate please provide a commentary in the space below:</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</si>
  <si>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</si>
  <si>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</si>
  <si>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</si>
  <si>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</si>
  <si>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Rev</t>
  </si>
  <si>
    <r>
      <t xml:space="preserve">VAT </t>
    </r>
    <r>
      <rPr>
        <i/>
        <sz val="10"/>
        <rFont val="Lucida Sans"/>
        <family val="2"/>
      </rPr>
      <t>on Construction Costs, TM and Associated Adjustment Costs</t>
    </r>
  </si>
  <si>
    <r>
      <t xml:space="preserve">VAT </t>
    </r>
    <r>
      <rPr>
        <i/>
        <sz val="10"/>
        <rFont val="Lucida Sans"/>
        <family val="2"/>
      </rPr>
      <t>on Preparation and Administration Costs and Associated Adjustment Costs</t>
    </r>
  </si>
  <si>
    <t>Inflation</t>
  </si>
  <si>
    <t xml:space="preserve">Rate Per Km (Excluding VAT) </t>
  </si>
  <si>
    <t xml:space="preserve">Rate Per Km (Including VAT) </t>
  </si>
  <si>
    <t>Sub-Total B - Preparation and Administration Costs</t>
  </si>
  <si>
    <t xml:space="preserve">Project / Contract Code: </t>
  </si>
  <si>
    <t xml:space="preserve">Other Relevant Project Information: </t>
  </si>
  <si>
    <t>Estimate Comparisons</t>
  </si>
  <si>
    <t xml:space="preserve">Estimate Comparison </t>
  </si>
  <si>
    <t>Project / Contract Code:</t>
  </si>
  <si>
    <t>Other Project Costs</t>
  </si>
  <si>
    <t>Industrial Development Land</t>
  </si>
  <si>
    <t>Agricultural Ground</t>
  </si>
  <si>
    <t>1.16</t>
  </si>
  <si>
    <t>Site Investigation Contracts</t>
  </si>
  <si>
    <t>Incurred Costs &amp; Tender Award Prices</t>
  </si>
  <si>
    <t>Incurred Costs</t>
  </si>
  <si>
    <t>Forecast Costs to Complete</t>
  </si>
  <si>
    <t xml:space="preserve"> Cumulative Expenditure 
(€)</t>
  </si>
  <si>
    <t>Cumulative Expenditure (€)</t>
  </si>
  <si>
    <t>Select Previous Cost Estimate</t>
  </si>
  <si>
    <t>1.17</t>
  </si>
  <si>
    <t>Residential Development Land / Urban</t>
  </si>
  <si>
    <r>
      <t xml:space="preserve">VAT </t>
    </r>
    <r>
      <rPr>
        <i/>
        <sz val="10"/>
        <rFont val="Lucida Sans"/>
        <family val="2"/>
      </rPr>
      <t>on Land and Property</t>
    </r>
  </si>
  <si>
    <t xml:space="preserve">https://www.revenue.ie/en/vat/vat-on-property-and-construction/vat-and-the-supply-of-property/index.aspx </t>
  </si>
  <si>
    <t>Road Lighting</t>
  </si>
  <si>
    <t>Accommodation Works</t>
  </si>
  <si>
    <t xml:space="preserve">Works for Statutory Undertakers </t>
  </si>
  <si>
    <t>1.18</t>
  </si>
  <si>
    <t>1.19</t>
  </si>
  <si>
    <t>Landscaping &amp; Ecology</t>
  </si>
  <si>
    <t>Preliminaries including Site Compound (excluding traffic management)</t>
  </si>
  <si>
    <t>Road Restraint Systems</t>
  </si>
  <si>
    <t>Structural Concrete (Including Structures Generally)</t>
  </si>
  <si>
    <t>Sub-Total A - Project Base Costs</t>
  </si>
  <si>
    <t>Approving Authority:</t>
  </si>
  <si>
    <t>Total Tender Project Budget Cost Estimate:</t>
  </si>
  <si>
    <t>Total Project Budget</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</si>
  <si>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</si>
  <si>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</si>
  <si>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Add Inflation (Band 2 &amp; 3 Projects Only)</t>
  </si>
  <si>
    <t xml:space="preserve">Total Project Cost - Estimate Template </t>
  </si>
  <si>
    <t>Total Project Cost - Estimate</t>
  </si>
  <si>
    <t>Total Project Cost</t>
  </si>
  <si>
    <t xml:space="preserve">Total Project Cost Estimate Inclusive of VAT </t>
  </si>
  <si>
    <t xml:space="preserve">Total Project Cost Estimate Exclusive of VAT </t>
  </si>
  <si>
    <t xml:space="preserve">Any other relevant information, general assumptions, exclusions or inclusions that have been used to develop the cost estimate shall be included in this section. </t>
  </si>
  <si>
    <t xml:space="preserve">NOTE: For Band 2 &amp; 3 Projects the activity cost heads presented are the minimum expected for a linear road project and are to be proposed, discussed and agreed in writing with NTA prior to production of the cost estimate. </t>
  </si>
  <si>
    <t xml:space="preserve">Scope &amp; Purpose        </t>
  </si>
  <si>
    <t>Concept, Development &amp; Option Selection</t>
  </si>
  <si>
    <t>Preliminary Design</t>
  </si>
  <si>
    <t>Statutory Processes</t>
  </si>
  <si>
    <t>Detailed Design &amp; Procurement</t>
  </si>
  <si>
    <t>Construction &amp; Implementation</t>
  </si>
  <si>
    <t>Close Out &amp; Review</t>
  </si>
  <si>
    <t>2.1.1</t>
  </si>
  <si>
    <t>2.1.2</t>
  </si>
  <si>
    <t>2.1.3</t>
  </si>
  <si>
    <t>2.1.4</t>
  </si>
  <si>
    <t>2.1.5</t>
  </si>
  <si>
    <t>2.1.6</t>
  </si>
  <si>
    <t>2.1.7</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</si>
  <si>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</si>
  <si>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</si>
  <si>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</si>
  <si>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</si>
  <si>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</si>
  <si>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</si>
  <si>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</si>
  <si>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</si>
  <si>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</si>
  <si>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</si>
  <si>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</si>
  <si>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Contingency </t>
    </r>
    <r>
      <rPr>
        <i/>
        <sz val="10"/>
        <color theme="1"/>
        <rFont val="Lucida Sans"/>
        <family val="2"/>
      </rPr>
      <t>(001_B123_CC_CMG)</t>
    </r>
  </si>
  <si>
    <r>
      <t xml:space="preserve">Add Project Specific Risk </t>
    </r>
    <r>
      <rPr>
        <i/>
        <sz val="10"/>
        <color theme="1"/>
        <rFont val="Lucida Sans"/>
        <family val="2"/>
      </rPr>
      <t>(Output From QRA - 013_B23_QRA_CMG)</t>
    </r>
  </si>
  <si>
    <t>Forecast Costs To Complete (Including Tender Prices)</t>
  </si>
  <si>
    <t>Guidance Notes</t>
  </si>
  <si>
    <t>* All cells in purple - input is required</t>
  </si>
  <si>
    <t>Sponsoring Agency (SA) to list out the project title</t>
  </si>
  <si>
    <t>SA confirm the project code: SA to confirm who has prepared the document</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</si>
  <si>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</si>
  <si>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</si>
  <si>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DLR/2/001 5G</t>
  </si>
  <si>
    <t>NTA</t>
  </si>
  <si>
    <t>South Dublin</t>
  </si>
  <si>
    <t>Sally Gate - South Dublin</t>
  </si>
  <si>
    <t>*******</t>
  </si>
  <si>
    <t>SA to confirm cross section type: Overall road width to be confirmed by SA</t>
  </si>
  <si>
    <t>Identify location - include co-ordinates if available: SA to confirm if cycle path included or not (select cell for dropdown)</t>
  </si>
  <si>
    <t xml:space="preserve">SA to confirm </t>
  </si>
  <si>
    <t>SA to confirm potential start on site (Quarter): SA to confirm estimated construction period</t>
  </si>
  <si>
    <t>SA to outline (brief) project scope of works</t>
  </si>
  <si>
    <t>SA to confirm elemental costs</t>
  </si>
  <si>
    <t>SA to confirm admin costs (design teams etc …) - increase from previous, reason to be confirmed in assumptions tab</t>
  </si>
  <si>
    <t>No action required - the text is carried forward automatically from the Cost Estimate tab</t>
  </si>
  <si>
    <t>New Footpath &amp; Public Lighting</t>
  </si>
  <si>
    <t>m2</t>
  </si>
  <si>
    <t>Sally Gate</t>
  </si>
  <si>
    <t>M Bunny</t>
  </si>
  <si>
    <t>Traffic management costs are included in the tender award price (included in the tender documents - prelims)</t>
  </si>
  <si>
    <t>Land take costs have been fully agreed and agreements are signed off (legals finalised)</t>
  </si>
  <si>
    <t>SA to allow for risks as per form 013_B23</t>
  </si>
  <si>
    <t>13.5% VAT is applied to the construction estimate / Traffic MGT / inflation allowance / contingency allowance</t>
  </si>
  <si>
    <t>23% applies to preparation costs (design teams as an example): No VAT should be applied if design is in-house with the SA</t>
  </si>
  <si>
    <t>SA to note - certain VAT rules apply to land take - refer to the link in line C54 to determine if VAT is applicable to your project</t>
  </si>
  <si>
    <t>SA to sign off (2 parties within their organisation)</t>
  </si>
  <si>
    <t>Michael Bunny</t>
  </si>
  <si>
    <t>SA to confirm estimate (if agreed value - state in assumptions tab)</t>
  </si>
  <si>
    <t>SA to give as much information as possible</t>
  </si>
  <si>
    <t>SA to give information on the programme</t>
  </si>
  <si>
    <t>SA to give as much details as possible on land take / agreements etc … to determine cost accuracy</t>
  </si>
  <si>
    <t>SA to confirm costs on consultants etc …..</t>
  </si>
  <si>
    <t>SA to input figures</t>
  </si>
  <si>
    <t>SA to confirm (programme)</t>
  </si>
  <si>
    <t>If costs are greater than 10% (increase from Preliminary Cost Estimate) - a detailed explanation is required by the SA</t>
  </si>
  <si>
    <t>Add VAT @ 13.5%</t>
  </si>
  <si>
    <t>Add VAT @ 23%</t>
  </si>
  <si>
    <t>Add VAT on Land (If Applicable)</t>
  </si>
  <si>
    <t>Total Costs (Including VAT)</t>
  </si>
  <si>
    <t>Note, if their was incurred costs - list into incurred costs</t>
  </si>
  <si>
    <t>Construction costs are based on tender return following a MEAT analysis: Design team &amp; land take costs all agreed</t>
  </si>
  <si>
    <t>SA to include if applicable pending Revenue rules</t>
  </si>
  <si>
    <t xml:space="preserve">Total Grant Application Cost Estimate (Including VAT) </t>
  </si>
  <si>
    <t>*** Figures are illustrative ***</t>
  </si>
  <si>
    <t>SA to inlcude for TM if applicable to the project scope</t>
  </si>
  <si>
    <t>SA to confirm (figures are from the Preliminary Cost Estimate, form 017_B23)</t>
  </si>
  <si>
    <t>Land Value (Agreed value if applicable)</t>
  </si>
  <si>
    <t>Construction Cost</t>
  </si>
  <si>
    <t>Adjustments (inflation / risk / contingency)</t>
  </si>
  <si>
    <t>Highways Improvement for Urban Environment</t>
  </si>
  <si>
    <t>Q2 2021</t>
  </si>
  <si>
    <t>Q4 2021</t>
  </si>
  <si>
    <t>4 Lane carriageway incorporating bus corridors</t>
  </si>
  <si>
    <t>SA note, always allow a contingency - see form 001_B123 (10%): : Tot value is Sub-total A (cell MN56 + OP66 + OP69 + OP82 + OP83) - Does not include costs incurred to date</t>
  </si>
  <si>
    <t>Scheme has been designed in Q3 of 20**, the lead design team is ********* Ltd. All costs are agreed / fixed and up to date</t>
  </si>
  <si>
    <t>Tender returns - MEAT analysis was carried out. The successful contractor is ****************</t>
  </si>
  <si>
    <t>Contractor programme for the works is 104 weeks</t>
  </si>
  <si>
    <t>SA to review web link for proposed maximum limits</t>
  </si>
  <si>
    <t>Per Cent Art Scheme</t>
  </si>
  <si>
    <r>
      <t xml:space="preserve">Per Cent for Art Scheme
</t>
    </r>
    <r>
      <rPr>
        <sz val="10"/>
        <color rgb="FF0070C0"/>
        <rFont val="Lucida Sans"/>
        <family val="2"/>
      </rPr>
      <t>https://publicart.ie/main/commissioning/funding/per-cent-for-art-scheme/</t>
    </r>
  </si>
  <si>
    <t>* NTA templates are locked - In certain circumstances if the templates are to be unlocked for editing (additional line etc… (no deleting allowed) - the request is to be put in writing to the NTA Programme Manager for approval</t>
  </si>
  <si>
    <r>
      <t xml:space="preserve">SA note, allow for inflation band (Inflation does not include costs incurred to date). </t>
    </r>
    <r>
      <rPr>
        <b/>
        <sz val="10"/>
        <color rgb="FFFF0000"/>
        <rFont val="Lucida Sans"/>
        <family val="2"/>
      </rPr>
      <t>Refer to the NTA bulletin for guidance on inflation allowances</t>
    </r>
  </si>
  <si>
    <t>NTA template - 015_B23 (Word Document) - this is the cover pages for the Total Project Cost Estimate (018-B23)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</si>
</sst>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41"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1"/>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sz val="10"/>
      <color theme="0"/>
      <name val="Lucida Sans"/>
      <family val="2"/>
    </font>
    <font>
      <b/>
      <sz val="10"/>
      <color theme="0"/>
      <name val="Calibri"/>
      <family val="2"/>
      <scheme val="minor"/>
    </font>
    <font>
      <b/>
      <u/>
      <sz val="16"/>
      <color rgb="FF002060"/>
      <name val="Lucida Sans"/>
      <family val="2"/>
    </font>
    <font>
      <sz val="11"/>
      <color theme="1"/>
      <name val="Lucida Sans"/>
      <family val="2"/>
    </font>
    <font>
      <sz val="12"/>
      <color theme="1"/>
      <name val="Lucida Sans"/>
      <family val="2"/>
    </font>
    <font>
      <sz val="10"/>
      <color theme="0"/>
      <name val="Lucida Sans"/>
      <family val="2"/>
    </font>
    <font>
      <i/>
      <sz val="10"/>
      <color theme="1"/>
      <name val="Lucida Sans"/>
      <family val="2"/>
    </font>
    <font>
      <b/>
      <i/>
      <sz val="10"/>
      <color theme="1"/>
      <name val="Lucida Sans"/>
      <family val="2"/>
    </font>
    <font>
      <u/>
      <sz val="11"/>
      <color theme="10"/>
      <name val="Calibri"/>
      <family val="2"/>
      <scheme val="minor"/>
    </font>
    <font>
      <b/>
      <sz val="9"/>
      <color indexed="81"/>
      <name val="Tahoma"/>
      <family val="2"/>
    </font>
    <font>
      <sz val="9"/>
      <color indexed="81"/>
      <name val="Tahoma"/>
      <family val="2"/>
    </font>
    <font>
      <sz val="11"/>
      <color theme="0"/>
      <name val="Lucida Sans"/>
      <family val="2"/>
    </font>
    <font>
      <sz val="12"/>
      <color theme="0"/>
      <name val="Lucida Sans"/>
      <family val="2"/>
    </font>
    <font>
      <i/>
      <sz val="10"/>
      <color theme="1"/>
      <name val="Calibri"/>
      <family val="2"/>
      <scheme val="minor"/>
    </font>
    <font>
      <b/>
      <sz val="10"/>
      <name val="Lucida Sans"/>
      <family val="2"/>
    </font>
    <font>
      <b/>
      <sz val="1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0"/>
      <color theme="4"/>
      <name val="Lucida Sans"/>
      <family val="2"/>
    </font>
    <font>
      <sz val="10"/>
      <color theme="4"/>
      <name val="Calibri"/>
      <family val="2"/>
      <scheme val="minor"/>
    </font>
    <font>
      <sz val="11"/>
      <color theme="4"/>
      <name val="Calibri"/>
      <family val="2"/>
      <scheme val="minor"/>
    </font>
    <font>
      <sz val="11"/>
      <color rgb="FF0070C0"/>
      <name val="Calibri"/>
      <family val="2"/>
      <scheme val="minor"/>
    </font>
    <font>
      <b/>
      <sz val="10"/>
      <color rgb="FF0070C0"/>
      <name val="Lucida Sans"/>
      <family val="2"/>
    </font>
    <font>
      <b/>
      <sz val="11"/>
      <color theme="1"/>
      <name val="Calibri"/>
      <family val="2"/>
      <scheme val="minor"/>
    </font>
    <font>
      <b/>
      <sz val="10"/>
      <color rgb="FF0070C0"/>
      <name val="Calibri"/>
      <family val="2"/>
      <scheme val="minor"/>
    </font>
    <font>
      <sz val="10"/>
      <color rgb="FFFF0000"/>
      <name val="Lucida Sans"/>
      <family val="2"/>
    </font>
    <font>
      <b/>
      <sz val="10"/>
      <color rgb="FFFF0000"/>
      <name val="Lucida Sans"/>
      <family val="2"/>
    </font>
  </fonts>
  <fills count="7">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
      <patternFill patternType="solid">
        <fgColor rgb="FFFF0000"/>
        <bgColor indexed="64"/>
      </patternFill>
    </fill>
  </fills>
  <borders count="115">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top style="medium">
        <color rgb="FF3C0A82"/>
      </top>
      <bottom style="medium">
        <color rgb="FF3C0A82"/>
      </bottom>
      <diagonal/>
    </border>
    <border>
      <left style="medium">
        <color auto="1"/>
      </left>
      <right/>
      <top style="medium">
        <color rgb="FF3C0A82"/>
      </top>
      <bottom style="thin">
        <color rgb="FF3C0A82"/>
      </bottom>
      <diagonal/>
    </border>
    <border>
      <left/>
      <right/>
      <top style="medium">
        <color rgb="FF3C0A82"/>
      </top>
      <bottom style="thin">
        <color rgb="FF3C0A82"/>
      </bottom>
      <diagonal/>
    </border>
    <border>
      <left/>
      <right style="medium">
        <color auto="1"/>
      </right>
      <top style="medium">
        <color rgb="FF3C0A82"/>
      </top>
      <bottom style="thin">
        <color rgb="FF3C0A82"/>
      </bottom>
      <diagonal/>
    </border>
    <border>
      <left style="medium">
        <color rgb="FF3C0A82"/>
      </left>
      <right style="thin">
        <color auto="1"/>
      </right>
      <top style="medium">
        <color rgb="FF3C0A82"/>
      </top>
      <bottom/>
      <diagonal/>
    </border>
    <border>
      <left style="thin">
        <color auto="1"/>
      </left>
      <right/>
      <top style="medium">
        <color rgb="FF3C0A82"/>
      </top>
      <bottom/>
      <diagonal/>
    </border>
    <border>
      <left style="medium">
        <color rgb="FF3C0A82"/>
      </left>
      <right style="thin">
        <color auto="1"/>
      </right>
      <top/>
      <bottom style="medium">
        <color rgb="FF3C0A82"/>
      </bottom>
      <diagonal/>
    </border>
    <border>
      <left style="thin">
        <color auto="1"/>
      </left>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thin">
        <color rgb="FF3C0A82"/>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medium">
        <color rgb="FF3C0A82"/>
      </bottom>
      <diagonal/>
    </border>
    <border>
      <left/>
      <right/>
      <top style="medium">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right style="medium">
        <color rgb="FF3C0A82"/>
      </right>
      <top style="thin">
        <color auto="1"/>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3C0A82"/>
      </right>
      <top/>
      <bottom style="thin">
        <color auto="1"/>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medium">
        <color rgb="FF3C0A82"/>
      </left>
      <right/>
      <top style="thin">
        <color rgb="FF3C0A82"/>
      </top>
      <bottom style="medium">
        <color rgb="FF3C0A82"/>
      </bottom>
      <diagonal/>
    </border>
    <border>
      <left style="medium">
        <color rgb="FF3C0A82"/>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rgb="FF3C0A82"/>
      </right>
      <top/>
      <bottom style="thin">
        <color auto="1"/>
      </bottom>
      <diagonal/>
    </border>
    <border>
      <left style="medium">
        <color rgb="FF3C0A82"/>
      </left>
      <right/>
      <top/>
      <bottom style="thin">
        <color auto="1"/>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top/>
      <bottom/>
      <diagonal/>
    </border>
    <border>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style="thin">
        <color rgb="FF3C0A82"/>
      </right>
      <top style="thin">
        <color rgb="FF3C0A82"/>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style="thin">
        <color auto="1"/>
      </left>
      <right/>
      <top style="thin">
        <color rgb="FF3C0A82"/>
      </top>
      <bottom style="medium">
        <color rgb="FF3C0A82"/>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cellStyleXfs>
  <cellXfs count="554">
    <xf numFmtId="0" fontId="0" fillId="0" borderId="0" xfId="0"/>
    <xf numFmtId="0" fontId="4" fillId="2" borderId="0" xfId="0" applyFont="1" applyFill="1" applyAlignment="1">
      <alignment vertical="center" wrapText="1"/>
    </xf>
    <xf numFmtId="0" fontId="5" fillId="2" borderId="0" xfId="0" applyFont="1" applyFill="1" applyAlignment="1">
      <alignment vertical="center" wrapText="1"/>
    </xf>
    <xf numFmtId="0" fontId="4" fillId="2" borderId="14" xfId="0" applyFont="1" applyFill="1" applyBorder="1" applyAlignment="1">
      <alignment horizontal="center"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5" fillId="2" borderId="27" xfId="0" applyFont="1" applyFill="1" applyBorder="1" applyAlignment="1">
      <alignment horizontal="center" vertical="center" wrapText="1"/>
    </xf>
    <xf numFmtId="0" fontId="4" fillId="2" borderId="0" xfId="0" applyFont="1" applyFill="1"/>
    <xf numFmtId="0" fontId="4" fillId="2" borderId="0" xfId="0" applyFont="1" applyFill="1" applyAlignment="1">
      <alignment horizontal="center"/>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xf numFmtId="0" fontId="5" fillId="2" borderId="0" xfId="0" applyFont="1" applyFill="1" applyAlignment="1">
      <alignment horizontal="center"/>
    </xf>
    <xf numFmtId="0" fontId="5" fillId="0" borderId="0" xfId="0" applyFont="1"/>
    <xf numFmtId="0" fontId="5" fillId="0" borderId="0" xfId="0" applyFont="1" applyAlignment="1">
      <alignment horizontal="center" vertical="center" wrapText="1"/>
    </xf>
    <xf numFmtId="166" fontId="4" fillId="0" borderId="0" xfId="0" applyNumberFormat="1" applyFont="1" applyAlignment="1">
      <alignment horizontal="center" vertical="center"/>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22" xfId="0" applyFont="1" applyFill="1" applyBorder="1" applyAlignment="1">
      <alignment horizontal="center"/>
    </xf>
    <xf numFmtId="0" fontId="5" fillId="0" borderId="24" xfId="0" applyFont="1" applyBorder="1" applyAlignment="1">
      <alignment horizontal="left" vertical="center" wrapText="1"/>
    </xf>
    <xf numFmtId="0" fontId="5" fillId="0" borderId="22" xfId="0" applyFont="1" applyBorder="1" applyAlignment="1">
      <alignment horizontal="left" vertical="center"/>
    </xf>
    <xf numFmtId="166" fontId="4" fillId="0" borderId="23" xfId="0" applyNumberFormat="1" applyFont="1" applyBorder="1" applyAlignment="1">
      <alignment horizontal="center" vertical="center"/>
    </xf>
    <xf numFmtId="0" fontId="5" fillId="2" borderId="22" xfId="0" applyFont="1" applyFill="1" applyBorder="1" applyAlignment="1">
      <alignment horizontal="left" vertical="center"/>
    </xf>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166" fontId="4" fillId="2" borderId="23" xfId="0" applyNumberFormat="1" applyFont="1" applyFill="1" applyBorder="1" applyAlignment="1">
      <alignment horizontal="center" vertic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5" fillId="2" borderId="29" xfId="0" applyFont="1" applyFill="1" applyBorder="1" applyAlignment="1">
      <alignment horizontal="left"/>
    </xf>
    <xf numFmtId="0" fontId="14" fillId="2" borderId="0" xfId="0" applyFont="1" applyFill="1"/>
    <xf numFmtId="0" fontId="14" fillId="2" borderId="0" xfId="0" applyFont="1" applyFill="1" applyAlignment="1">
      <alignment horizontal="center"/>
    </xf>
    <xf numFmtId="0" fontId="14" fillId="2" borderId="0" xfId="0" applyFont="1" applyFill="1" applyAlignment="1">
      <alignment vertical="center" wrapText="1"/>
    </xf>
    <xf numFmtId="0" fontId="15" fillId="2" borderId="0" xfId="0" applyFont="1" applyFill="1" applyAlignment="1">
      <alignment vertical="center" wrapText="1"/>
    </xf>
    <xf numFmtId="0" fontId="16" fillId="4" borderId="30" xfId="0" applyFont="1" applyFill="1" applyBorder="1" applyAlignment="1">
      <alignment horizontal="center"/>
    </xf>
    <xf numFmtId="0" fontId="16" fillId="4" borderId="31" xfId="0" applyFont="1" applyFill="1" applyBorder="1" applyAlignment="1">
      <alignment horizontal="center"/>
    </xf>
    <xf numFmtId="0" fontId="4" fillId="0" borderId="24" xfId="0" applyFont="1" applyBorder="1" applyAlignment="1">
      <alignment horizontal="center" vertical="center"/>
    </xf>
    <xf numFmtId="166" fontId="0" fillId="0" borderId="14" xfId="0" applyNumberFormat="1" applyBorder="1" applyAlignment="1">
      <alignment horizontal="center" vertical="center"/>
    </xf>
    <xf numFmtId="0" fontId="4" fillId="2" borderId="26" xfId="0" applyFont="1" applyFill="1" applyBorder="1" applyAlignment="1">
      <alignment horizontal="center" vertical="center"/>
    </xf>
    <xf numFmtId="166" fontId="4" fillId="2" borderId="27" xfId="0" applyNumberFormat="1" applyFont="1" applyFill="1" applyBorder="1" applyAlignment="1">
      <alignment horizontal="center" vertical="center"/>
    </xf>
    <xf numFmtId="166" fontId="4" fillId="2" borderId="28" xfId="0" applyNumberFormat="1" applyFont="1" applyFill="1" applyBorder="1" applyAlignment="1">
      <alignment horizontal="center" vertical="center"/>
    </xf>
    <xf numFmtId="1" fontId="0" fillId="0" borderId="14" xfId="0" applyNumberFormat="1" applyBorder="1" applyAlignment="1">
      <alignment horizontal="center" vertical="center"/>
    </xf>
    <xf numFmtId="0" fontId="5" fillId="2" borderId="26"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center" vertical="center" wrapText="1"/>
    </xf>
    <xf numFmtId="166" fontId="4" fillId="2" borderId="30" xfId="0" applyNumberFormat="1" applyFont="1" applyFill="1" applyBorder="1" applyAlignment="1">
      <alignment horizontal="center" vertical="center"/>
    </xf>
    <xf numFmtId="166" fontId="4" fillId="2" borderId="31" xfId="0" applyNumberFormat="1" applyFont="1" applyFill="1" applyBorder="1" applyAlignment="1">
      <alignment horizontal="center" vertical="center"/>
    </xf>
    <xf numFmtId="0" fontId="14" fillId="0" borderId="0" xfId="0" applyFont="1" applyAlignment="1">
      <alignment horizontal="center"/>
    </xf>
    <xf numFmtId="0" fontId="14" fillId="0" borderId="0" xfId="0" applyFont="1"/>
    <xf numFmtId="0" fontId="4" fillId="0" borderId="14" xfId="0" applyFont="1" applyBorder="1" applyAlignment="1">
      <alignment horizontal="center" vertical="center"/>
    </xf>
    <xf numFmtId="166" fontId="4" fillId="0" borderId="14" xfId="0" applyNumberFormat="1" applyFont="1" applyBorder="1" applyAlignment="1">
      <alignment horizontal="center" vertical="center"/>
    </xf>
    <xf numFmtId="0" fontId="5" fillId="0" borderId="14" xfId="0" applyFont="1" applyBorder="1" applyAlignment="1">
      <alignment horizontal="center" vertical="center" wrapText="1"/>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0" borderId="25" xfId="0" applyFont="1" applyBorder="1" applyAlignment="1">
      <alignment horizontal="center" vertical="center" wrapText="1"/>
    </xf>
    <xf numFmtId="0" fontId="11" fillId="4" borderId="29" xfId="0" applyFont="1" applyFill="1" applyBorder="1" applyAlignment="1">
      <alignment horizontal="left"/>
    </xf>
    <xf numFmtId="0" fontId="11" fillId="4" borderId="82" xfId="0" applyFont="1" applyFill="1" applyBorder="1" applyAlignment="1">
      <alignment horizontal="center"/>
    </xf>
    <xf numFmtId="0" fontId="11" fillId="4" borderId="83" xfId="0" applyFont="1" applyFill="1" applyBorder="1" applyAlignment="1">
      <alignment horizontal="center"/>
    </xf>
    <xf numFmtId="0" fontId="11" fillId="4" borderId="84" xfId="0" applyFont="1" applyFill="1" applyBorder="1" applyAlignment="1">
      <alignment horizontal="center"/>
    </xf>
    <xf numFmtId="0" fontId="4" fillId="2" borderId="52" xfId="0" applyFont="1" applyFill="1" applyBorder="1" applyAlignment="1">
      <alignment horizontal="center"/>
    </xf>
    <xf numFmtId="0" fontId="4" fillId="2" borderId="34" xfId="0" applyFont="1" applyFill="1" applyBorder="1" applyAlignment="1">
      <alignment horizontal="center"/>
    </xf>
    <xf numFmtId="0" fontId="4" fillId="2" borderId="53" xfId="0" applyFont="1" applyFill="1" applyBorder="1" applyAlignment="1">
      <alignment horizontal="center"/>
    </xf>
    <xf numFmtId="9" fontId="0" fillId="0" borderId="25" xfId="2" applyFont="1" applyBorder="1" applyAlignment="1">
      <alignment horizontal="center" vertical="center"/>
    </xf>
    <xf numFmtId="166" fontId="4" fillId="3" borderId="14" xfId="0" applyNumberFormat="1" applyFont="1" applyFill="1" applyBorder="1" applyAlignment="1" applyProtection="1">
      <alignment vertical="center" wrapText="1"/>
      <protection locked="0"/>
    </xf>
    <xf numFmtId="0" fontId="4" fillId="3" borderId="54" xfId="0" applyFont="1" applyFill="1" applyBorder="1" applyAlignment="1" applyProtection="1">
      <alignment horizontal="center" vertical="center" wrapText="1"/>
      <protection locked="0"/>
    </xf>
    <xf numFmtId="0" fontId="10" fillId="2" borderId="0" xfId="0" applyFont="1" applyFill="1" applyAlignment="1">
      <alignment vertical="center" wrapText="1"/>
    </xf>
    <xf numFmtId="0" fontId="2" fillId="2" borderId="0" xfId="0" applyFont="1" applyFill="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0" xfId="0" applyFont="1" applyFill="1" applyAlignment="1">
      <alignment vertical="center" wrapText="1"/>
    </xf>
    <xf numFmtId="0" fontId="2" fillId="2" borderId="52" xfId="0" applyFont="1" applyFill="1" applyBorder="1" applyAlignment="1">
      <alignment vertical="center" wrapText="1"/>
    </xf>
    <xf numFmtId="0" fontId="2" fillId="2" borderId="34" xfId="0" applyFont="1" applyFill="1" applyBorder="1" applyAlignment="1">
      <alignment vertical="center" wrapText="1"/>
    </xf>
    <xf numFmtId="165" fontId="2" fillId="2" borderId="34" xfId="0" applyNumberFormat="1" applyFont="1" applyFill="1" applyBorder="1" applyAlignment="1">
      <alignment vertical="center" wrapText="1"/>
    </xf>
    <xf numFmtId="165" fontId="2" fillId="2" borderId="53" xfId="0" applyNumberFormat="1" applyFont="1" applyFill="1" applyBorder="1" applyAlignment="1">
      <alignment vertical="center" wrapText="1"/>
    </xf>
    <xf numFmtId="0" fontId="12" fillId="4" borderId="54"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54" xfId="0" applyFont="1" applyFill="1" applyBorder="1" applyAlignment="1" applyProtection="1">
      <alignment vertical="center" wrapText="1"/>
      <protection locked="0"/>
    </xf>
    <xf numFmtId="0" fontId="2" fillId="3" borderId="66" xfId="0" applyFont="1" applyFill="1" applyBorder="1" applyAlignment="1" applyProtection="1">
      <alignment vertical="center" wrapText="1"/>
      <protection locked="0"/>
    </xf>
    <xf numFmtId="0" fontId="4" fillId="3" borderId="2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14" fontId="4" fillId="3" borderId="25" xfId="0" applyNumberFormat="1" applyFont="1" applyFill="1" applyBorder="1" applyAlignment="1" applyProtection="1">
      <alignment horizontal="center"/>
      <protection locked="0"/>
    </xf>
    <xf numFmtId="0" fontId="4" fillId="3" borderId="14"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protection locked="0"/>
    </xf>
    <xf numFmtId="0" fontId="4" fillId="3" borderId="42" xfId="0" applyFont="1" applyFill="1" applyBorder="1" applyAlignment="1" applyProtection="1">
      <alignment horizontal="center"/>
      <protection locked="0"/>
    </xf>
    <xf numFmtId="14" fontId="4" fillId="3" borderId="43" xfId="0" applyNumberFormat="1" applyFont="1" applyFill="1" applyBorder="1" applyAlignment="1" applyProtection="1">
      <alignment horizontal="center"/>
      <protection locked="0"/>
    </xf>
    <xf numFmtId="0" fontId="4" fillId="2" borderId="14" xfId="0" applyFont="1" applyFill="1" applyBorder="1" applyAlignment="1">
      <alignment horizontal="left" vertical="center" wrapText="1"/>
    </xf>
    <xf numFmtId="0" fontId="4" fillId="2" borderId="95" xfId="0" applyFont="1" applyFill="1" applyBorder="1" applyAlignment="1">
      <alignment vertical="center" wrapText="1"/>
    </xf>
    <xf numFmtId="0" fontId="4" fillId="2" borderId="96" xfId="0" applyFont="1" applyFill="1" applyBorder="1" applyAlignment="1">
      <alignment vertical="center" wrapText="1"/>
    </xf>
    <xf numFmtId="0" fontId="4" fillId="2" borderId="97" xfId="0" applyFont="1" applyFill="1" applyBorder="1" applyAlignment="1">
      <alignment vertical="center" wrapText="1"/>
    </xf>
    <xf numFmtId="0" fontId="5" fillId="2" borderId="98" xfId="0" applyFont="1" applyFill="1" applyBorder="1" applyAlignment="1">
      <alignment horizontal="right" vertical="center" wrapText="1"/>
    </xf>
    <xf numFmtId="0" fontId="11" fillId="4" borderId="99" xfId="0" applyFont="1" applyFill="1" applyBorder="1" applyAlignment="1">
      <alignment vertical="center"/>
    </xf>
    <xf numFmtId="0" fontId="11" fillId="4" borderId="99" xfId="0" applyFont="1" applyFill="1" applyBorder="1" applyAlignment="1">
      <alignment vertical="center" wrapText="1"/>
    </xf>
    <xf numFmtId="0" fontId="11" fillId="4" borderId="100" xfId="0" applyFont="1" applyFill="1" applyBorder="1" applyAlignment="1">
      <alignment vertical="center" wrapText="1"/>
    </xf>
    <xf numFmtId="0" fontId="4" fillId="2" borderId="1" xfId="0" applyFont="1" applyFill="1" applyBorder="1" applyAlignment="1">
      <alignment vertical="center" wrapText="1"/>
    </xf>
    <xf numFmtId="0" fontId="4" fillId="2" borderId="102" xfId="0" applyFont="1" applyFill="1" applyBorder="1" applyAlignment="1">
      <alignment vertical="center" wrapText="1"/>
    </xf>
    <xf numFmtId="0" fontId="4" fillId="2" borderId="99" xfId="0" applyFont="1" applyFill="1" applyBorder="1" applyAlignment="1">
      <alignment vertical="center" wrapText="1"/>
    </xf>
    <xf numFmtId="0" fontId="4" fillId="2" borderId="99" xfId="0" applyFont="1" applyFill="1" applyBorder="1" applyAlignment="1">
      <alignment vertical="center"/>
    </xf>
    <xf numFmtId="0" fontId="4" fillId="2" borderId="100" xfId="0" applyFont="1" applyFill="1" applyBorder="1" applyAlignment="1">
      <alignment vertical="center" wrapText="1"/>
    </xf>
    <xf numFmtId="0" fontId="4" fillId="2" borderId="103" xfId="0" applyFont="1" applyFill="1" applyBorder="1" applyAlignment="1">
      <alignment vertical="center" wrapText="1"/>
    </xf>
    <xf numFmtId="166" fontId="4" fillId="0" borderId="14" xfId="0" applyNumberFormat="1" applyFont="1" applyBorder="1" applyAlignment="1">
      <alignment vertical="center" wrapText="1"/>
    </xf>
    <xf numFmtId="166" fontId="4" fillId="3" borderId="14" xfId="0" applyNumberFormat="1" applyFont="1" applyFill="1" applyBorder="1" applyAlignment="1" applyProtection="1">
      <alignment horizontal="center" vertical="center"/>
      <protection locked="0"/>
    </xf>
    <xf numFmtId="0" fontId="16" fillId="2" borderId="0" xfId="0" applyFont="1" applyFill="1" applyAlignment="1">
      <alignment vertical="center" wrapText="1"/>
    </xf>
    <xf numFmtId="0" fontId="4" fillId="2" borderId="0" xfId="0" applyFont="1" applyFill="1" applyAlignment="1">
      <alignment horizontal="center" vertical="center" wrapText="1"/>
    </xf>
    <xf numFmtId="0" fontId="4" fillId="2" borderId="23" xfId="0" applyFont="1" applyFill="1" applyBorder="1" applyAlignment="1">
      <alignment horizontal="center" vertical="center" wrapText="1"/>
    </xf>
    <xf numFmtId="0" fontId="4" fillId="0" borderId="0" xfId="0" applyFont="1" applyAlignment="1">
      <alignment vertical="center" wrapText="1"/>
    </xf>
    <xf numFmtId="0" fontId="4" fillId="2" borderId="22" xfId="0" applyFont="1" applyFill="1" applyBorder="1" applyAlignment="1">
      <alignment vertical="center"/>
    </xf>
    <xf numFmtId="0" fontId="4" fillId="2" borderId="0" xfId="0" applyFont="1" applyFill="1" applyAlignment="1">
      <alignment vertical="center"/>
    </xf>
    <xf numFmtId="0" fontId="4" fillId="2" borderId="23" xfId="0" applyFont="1" applyFill="1" applyBorder="1" applyAlignment="1">
      <alignment vertical="center"/>
    </xf>
    <xf numFmtId="0" fontId="5" fillId="2" borderId="38" xfId="0" applyFont="1" applyFill="1" applyBorder="1" applyAlignment="1">
      <alignment horizontal="right" vertical="center" wrapText="1"/>
    </xf>
    <xf numFmtId="0" fontId="11" fillId="2" borderId="0" xfId="0" applyFont="1" applyFill="1" applyAlignment="1">
      <alignment vertical="center" wrapText="1"/>
    </xf>
    <xf numFmtId="0" fontId="5" fillId="2" borderId="14" xfId="0" applyFont="1" applyFill="1" applyBorder="1" applyAlignment="1">
      <alignment vertical="center"/>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166" fontId="4" fillId="2" borderId="16" xfId="0" applyNumberFormat="1" applyFont="1" applyFill="1" applyBorder="1" applyAlignment="1">
      <alignment vertical="center" wrapText="1"/>
    </xf>
    <xf numFmtId="166" fontId="4" fillId="2" borderId="33" xfId="0" applyNumberFormat="1"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49" fontId="4" fillId="2" borderId="14" xfId="0" applyNumberFormat="1"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5" fillId="2" borderId="40" xfId="0" applyFont="1" applyFill="1" applyBorder="1" applyAlignment="1">
      <alignment vertical="center" wrapText="1"/>
    </xf>
    <xf numFmtId="0" fontId="11" fillId="4" borderId="30" xfId="0" applyFont="1" applyFill="1" applyBorder="1" applyAlignment="1">
      <alignment vertical="center"/>
    </xf>
    <xf numFmtId="0" fontId="11" fillId="4" borderId="30" xfId="0" applyFont="1" applyFill="1" applyBorder="1" applyAlignment="1">
      <alignment vertical="center" wrapText="1"/>
    </xf>
    <xf numFmtId="0" fontId="11" fillId="4" borderId="31" xfId="0" applyFont="1" applyFill="1" applyBorder="1" applyAlignment="1">
      <alignment vertical="center" wrapText="1"/>
    </xf>
    <xf numFmtId="0" fontId="4" fillId="2" borderId="87" xfId="0" applyFont="1" applyFill="1" applyBorder="1" applyAlignment="1">
      <alignment horizontal="left" vertical="center" wrapText="1"/>
    </xf>
    <xf numFmtId="0" fontId="5" fillId="2" borderId="26"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0" xfId="0" applyFont="1" applyFill="1" applyAlignment="1">
      <alignment vertical="center"/>
    </xf>
    <xf numFmtId="0" fontId="5" fillId="2" borderId="23" xfId="0" applyFont="1" applyFill="1" applyBorder="1" applyAlignment="1">
      <alignment vertical="center" wrapText="1"/>
    </xf>
    <xf numFmtId="0" fontId="4" fillId="2" borderId="0" xfId="0" applyFont="1" applyFill="1" applyAlignment="1">
      <alignment horizontal="left" vertical="center"/>
    </xf>
    <xf numFmtId="166" fontId="4" fillId="2" borderId="12" xfId="2" applyNumberFormat="1" applyFont="1" applyFill="1" applyBorder="1" applyAlignment="1" applyProtection="1">
      <alignment vertical="center" wrapText="1"/>
    </xf>
    <xf numFmtId="0" fontId="5" fillId="2" borderId="27" xfId="0" applyFont="1" applyFill="1" applyBorder="1" applyAlignment="1">
      <alignment vertical="center"/>
    </xf>
    <xf numFmtId="0" fontId="5" fillId="2" borderId="27" xfId="0" applyFont="1" applyFill="1" applyBorder="1" applyAlignment="1">
      <alignment vertical="center" wrapText="1"/>
    </xf>
    <xf numFmtId="165" fontId="5" fillId="2" borderId="27" xfId="0" applyNumberFormat="1" applyFont="1" applyFill="1" applyBorder="1" applyAlignment="1">
      <alignment horizontal="center" vertical="center" wrapText="1"/>
    </xf>
    <xf numFmtId="165" fontId="5" fillId="2" borderId="28" xfId="0" applyNumberFormat="1" applyFont="1" applyFill="1" applyBorder="1" applyAlignment="1">
      <alignment horizontal="center" vertical="center" wrapText="1"/>
    </xf>
    <xf numFmtId="0" fontId="4" fillId="2" borderId="29" xfId="0" applyFont="1" applyFill="1" applyBorder="1" applyAlignment="1">
      <alignment horizontal="right" vertical="center" wrapText="1"/>
    </xf>
    <xf numFmtId="0" fontId="4" fillId="2" borderId="30" xfId="0" applyFont="1" applyFill="1" applyBorder="1" applyAlignment="1">
      <alignment vertical="center"/>
    </xf>
    <xf numFmtId="0" fontId="4" fillId="2" borderId="30" xfId="0" applyFont="1" applyFill="1" applyBorder="1" applyAlignment="1">
      <alignment horizontal="left" vertical="center" wrapText="1"/>
    </xf>
    <xf numFmtId="166" fontId="4" fillId="2" borderId="30"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9" fontId="5" fillId="2" borderId="0" xfId="2" applyFont="1" applyFill="1" applyBorder="1" applyAlignment="1" applyProtection="1">
      <alignment horizontal="left" vertical="center"/>
    </xf>
    <xf numFmtId="9" fontId="5" fillId="2" borderId="0" xfId="2" applyFont="1" applyFill="1" applyAlignment="1" applyProtection="1">
      <alignment vertical="center" wrapText="1"/>
    </xf>
    <xf numFmtId="9" fontId="11" fillId="2" borderId="0" xfId="2" applyFont="1" applyFill="1" applyAlignment="1" applyProtection="1">
      <alignment vertical="center" wrapText="1"/>
    </xf>
    <xf numFmtId="0" fontId="5" fillId="2" borderId="22"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3" xfId="0" applyNumberFormat="1" applyFont="1" applyFill="1" applyBorder="1" applyAlignment="1">
      <alignment horizontal="center" vertical="center" wrapText="1"/>
    </xf>
    <xf numFmtId="166" fontId="5" fillId="2" borderId="6" xfId="0" applyNumberFormat="1"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8" xfId="0" applyFont="1" applyFill="1" applyBorder="1" applyAlignment="1">
      <alignment vertical="center" wrapText="1"/>
    </xf>
    <xf numFmtId="0" fontId="5" fillId="2" borderId="29" xfId="0" applyFont="1" applyFill="1" applyBorder="1" applyAlignment="1">
      <alignment horizontal="right" vertical="center" wrapText="1"/>
    </xf>
    <xf numFmtId="0" fontId="5" fillId="2" borderId="30" xfId="0" applyFont="1" applyFill="1" applyBorder="1" applyAlignment="1">
      <alignment vertical="center"/>
    </xf>
    <xf numFmtId="0" fontId="5" fillId="2" borderId="30" xfId="0" applyFont="1" applyFill="1" applyBorder="1" applyAlignment="1">
      <alignment vertical="center" wrapText="1"/>
    </xf>
    <xf numFmtId="0" fontId="5" fillId="2" borderId="51" xfId="0" applyFont="1" applyFill="1" applyBorder="1" applyAlignment="1">
      <alignment vertical="center" wrapText="1"/>
    </xf>
    <xf numFmtId="0" fontId="5" fillId="2" borderId="31" xfId="0" applyFont="1" applyFill="1" applyBorder="1" applyAlignment="1">
      <alignment vertical="center" wrapText="1"/>
    </xf>
    <xf numFmtId="0" fontId="5" fillId="2" borderId="22" xfId="0" applyFont="1" applyFill="1" applyBorder="1" applyAlignment="1">
      <alignment vertical="center"/>
    </xf>
    <xf numFmtId="0" fontId="5" fillId="2" borderId="27" xfId="0" applyFont="1" applyFill="1" applyBorder="1" applyAlignment="1">
      <alignment horizontal="right" vertical="center"/>
    </xf>
    <xf numFmtId="166" fontId="5" fillId="2" borderId="27" xfId="1" applyNumberFormat="1" applyFont="1" applyFill="1" applyBorder="1" applyAlignment="1" applyProtection="1">
      <alignment horizontal="center" vertical="center" wrapText="1"/>
    </xf>
    <xf numFmtId="166" fontId="5" fillId="2" borderId="28" xfId="1" applyNumberFormat="1" applyFont="1" applyFill="1" applyBorder="1" applyAlignment="1" applyProtection="1">
      <alignment horizontal="center" vertical="center" wrapText="1"/>
    </xf>
    <xf numFmtId="0" fontId="4" fillId="2" borderId="29" xfId="0" applyFont="1" applyFill="1" applyBorder="1" applyAlignment="1">
      <alignment vertical="center" wrapText="1"/>
    </xf>
    <xf numFmtId="165" fontId="5" fillId="2" borderId="30" xfId="0" applyNumberFormat="1" applyFont="1" applyFill="1" applyBorder="1" applyAlignment="1">
      <alignment horizontal="center" vertical="center" wrapText="1"/>
    </xf>
    <xf numFmtId="165" fontId="5" fillId="2" borderId="31" xfId="0" applyNumberFormat="1" applyFont="1" applyFill="1" applyBorder="1" applyAlignment="1">
      <alignment horizontal="center" vertical="center" wrapText="1"/>
    </xf>
    <xf numFmtId="165" fontId="5" fillId="2" borderId="0" xfId="0" applyNumberFormat="1" applyFont="1" applyFill="1" applyAlignment="1">
      <alignment horizontal="center" vertical="center" wrapText="1"/>
    </xf>
    <xf numFmtId="165" fontId="5" fillId="2" borderId="23" xfId="0" applyNumberFormat="1" applyFont="1" applyFill="1" applyBorder="1" applyAlignment="1">
      <alignment horizontal="center" vertical="center" wrapText="1"/>
    </xf>
    <xf numFmtId="0" fontId="4" fillId="2" borderId="52" xfId="0" applyFont="1" applyFill="1" applyBorder="1" applyAlignment="1">
      <alignment vertical="center" wrapText="1"/>
    </xf>
    <xf numFmtId="0" fontId="4" fillId="2" borderId="34" xfId="0" applyFont="1" applyFill="1" applyBorder="1" applyAlignment="1">
      <alignment vertical="center" wrapText="1"/>
    </xf>
    <xf numFmtId="0" fontId="4" fillId="2" borderId="53" xfId="0" applyFont="1" applyFill="1" applyBorder="1" applyAlignment="1">
      <alignment vertical="center" wrapText="1"/>
    </xf>
    <xf numFmtId="0" fontId="11" fillId="4" borderId="59" xfId="0" applyFont="1" applyFill="1" applyBorder="1" applyAlignment="1">
      <alignment horizontal="center" vertical="center"/>
    </xf>
    <xf numFmtId="0" fontId="4" fillId="2" borderId="62" xfId="0" applyFont="1" applyFill="1" applyBorder="1" applyAlignment="1">
      <alignment vertical="center" wrapText="1"/>
    </xf>
    <xf numFmtId="0" fontId="4" fillId="2" borderId="63" xfId="0" applyFont="1" applyFill="1" applyBorder="1" applyAlignment="1">
      <alignment vertical="center" wrapText="1"/>
    </xf>
    <xf numFmtId="0" fontId="4" fillId="2" borderId="64" xfId="0" applyFont="1" applyFill="1" applyBorder="1" applyAlignment="1">
      <alignment vertical="center" wrapText="1"/>
    </xf>
    <xf numFmtId="0" fontId="27" fillId="0" borderId="0" xfId="0" applyFont="1"/>
    <xf numFmtId="0" fontId="30" fillId="2" borderId="0" xfId="0" applyFont="1" applyFill="1" applyAlignment="1">
      <alignment vertical="center" wrapText="1"/>
    </xf>
    <xf numFmtId="0" fontId="32" fillId="2" borderId="0" xfId="0" applyFont="1" applyFill="1" applyAlignment="1">
      <alignment vertical="center" wrapText="1"/>
    </xf>
    <xf numFmtId="0" fontId="32" fillId="0" borderId="0" xfId="0" applyFont="1"/>
    <xf numFmtId="0" fontId="36" fillId="2" borderId="0" xfId="0" applyFont="1" applyFill="1" applyAlignment="1">
      <alignment vertical="center" wrapText="1"/>
    </xf>
    <xf numFmtId="0" fontId="16" fillId="0" borderId="0" xfId="0" applyFont="1" applyAlignment="1">
      <alignment horizontal="center"/>
    </xf>
    <xf numFmtId="0" fontId="16" fillId="0" borderId="0" xfId="0" applyFont="1"/>
    <xf numFmtId="0" fontId="16" fillId="0" borderId="0" xfId="0" applyFont="1" applyAlignment="1">
      <alignment vertical="center" wrapText="1"/>
    </xf>
    <xf numFmtId="0" fontId="11" fillId="0" borderId="0" xfId="0" applyFont="1"/>
    <xf numFmtId="0" fontId="5" fillId="0" borderId="0" xfId="0" applyFont="1" applyAlignment="1">
      <alignment horizontal="center"/>
    </xf>
    <xf numFmtId="0" fontId="11" fillId="0" borderId="0" xfId="0" applyFont="1" applyAlignment="1">
      <alignment horizontal="center"/>
    </xf>
    <xf numFmtId="0" fontId="22" fillId="0" borderId="0" xfId="0" applyFont="1" applyAlignment="1">
      <alignment horizontal="center"/>
    </xf>
    <xf numFmtId="0" fontId="14" fillId="0" borderId="0" xfId="0" applyFont="1" applyAlignment="1">
      <alignment vertical="center" wrapText="1"/>
    </xf>
    <xf numFmtId="0" fontId="22" fillId="0" borderId="0" xfId="0" applyFont="1" applyAlignment="1">
      <alignment vertical="center" wrapText="1"/>
    </xf>
    <xf numFmtId="0" fontId="15" fillId="0" borderId="0" xfId="0" applyFont="1" applyAlignment="1">
      <alignment vertical="center" wrapText="1"/>
    </xf>
    <xf numFmtId="0" fontId="23" fillId="0" borderId="0" xfId="0" applyFont="1" applyAlignment="1">
      <alignment vertical="center" wrapText="1"/>
    </xf>
    <xf numFmtId="0" fontId="31" fillId="2" borderId="0" xfId="0" applyFont="1" applyFill="1" applyAlignment="1">
      <alignment vertical="center" wrapText="1"/>
    </xf>
    <xf numFmtId="0" fontId="38" fillId="2" borderId="0" xfId="0" applyFont="1" applyFill="1" applyAlignment="1">
      <alignment vertical="center" wrapText="1"/>
    </xf>
    <xf numFmtId="0" fontId="7" fillId="3" borderId="14" xfId="0" applyFont="1" applyFill="1" applyBorder="1" applyAlignment="1">
      <alignment horizontal="center"/>
    </xf>
    <xf numFmtId="14" fontId="7" fillId="3" borderId="25" xfId="0" applyNumberFormat="1" applyFont="1" applyFill="1" applyBorder="1" applyAlignment="1">
      <alignment horizontal="center"/>
    </xf>
    <xf numFmtId="43" fontId="36" fillId="0" borderId="0" xfId="4" applyFont="1" applyFill="1" applyAlignment="1">
      <alignment horizontal="left"/>
    </xf>
    <xf numFmtId="43" fontId="30" fillId="0" borderId="0" xfId="4" applyFont="1" applyFill="1"/>
    <xf numFmtId="0" fontId="30" fillId="2" borderId="0" xfId="0" applyFont="1" applyFill="1" applyAlignment="1">
      <alignment horizontal="center"/>
    </xf>
    <xf numFmtId="0" fontId="30" fillId="2" borderId="0" xfId="0" applyFont="1" applyFill="1"/>
    <xf numFmtId="0" fontId="30" fillId="2" borderId="0" xfId="0" applyFont="1" applyFill="1" applyAlignment="1">
      <alignment horizontal="left"/>
    </xf>
    <xf numFmtId="0" fontId="36" fillId="0" borderId="0" xfId="0" applyFont="1" applyAlignment="1">
      <alignment horizontal="left" wrapText="1"/>
    </xf>
    <xf numFmtId="0" fontId="36" fillId="0" borderId="0" xfId="0" applyFont="1" applyAlignment="1">
      <alignment horizontal="left"/>
    </xf>
    <xf numFmtId="0" fontId="36" fillId="0" borderId="0" xfId="0" applyFont="1" applyAlignment="1">
      <alignment wrapText="1"/>
    </xf>
    <xf numFmtId="0" fontId="30" fillId="0" borderId="0" xfId="0" applyFont="1" applyAlignment="1">
      <alignment horizontal="left"/>
    </xf>
    <xf numFmtId="0" fontId="30" fillId="0" borderId="0" xfId="0" applyFont="1" applyAlignment="1">
      <alignment horizontal="center"/>
    </xf>
    <xf numFmtId="0" fontId="30" fillId="0" borderId="0" xfId="0" applyFont="1"/>
    <xf numFmtId="0" fontId="36" fillId="2" borderId="0" xfId="0" applyFont="1" applyFill="1" applyAlignment="1">
      <alignment horizontal="center"/>
    </xf>
    <xf numFmtId="0" fontId="36" fillId="2" borderId="0" xfId="0" applyFont="1" applyFill="1"/>
    <xf numFmtId="0" fontId="4" fillId="0" borderId="6" xfId="0" applyFont="1" applyBorder="1" applyAlignment="1">
      <alignment horizontal="center" vertical="center"/>
    </xf>
    <xf numFmtId="0" fontId="4" fillId="0" borderId="71" xfId="0" applyFont="1" applyBorder="1" applyAlignment="1">
      <alignment horizontal="left" vertical="center" wrapText="1"/>
    </xf>
    <xf numFmtId="0" fontId="4" fillId="0" borderId="114" xfId="0" applyFont="1" applyBorder="1" applyAlignment="1">
      <alignment horizontal="left" vertical="center" wrapText="1"/>
    </xf>
    <xf numFmtId="166" fontId="5" fillId="0" borderId="14" xfId="0" applyNumberFormat="1" applyFont="1" applyBorder="1" applyAlignment="1" applyProtection="1">
      <alignment horizontal="center" vertical="center"/>
      <protection locked="0"/>
    </xf>
    <xf numFmtId="166" fontId="5" fillId="0" borderId="14" xfId="0" applyNumberFormat="1" applyFont="1" applyBorder="1" applyAlignment="1">
      <alignment horizontal="center" vertical="center"/>
    </xf>
    <xf numFmtId="166" fontId="37" fillId="0" borderId="14" xfId="0" applyNumberFormat="1" applyFont="1" applyBorder="1" applyAlignment="1">
      <alignment horizontal="center" vertical="center"/>
    </xf>
    <xf numFmtId="0" fontId="39" fillId="2" borderId="0" xfId="0" applyFont="1" applyFill="1" applyAlignment="1">
      <alignment horizontal="center" vertical="center" wrapText="1"/>
    </xf>
    <xf numFmtId="0" fontId="40" fillId="2" borderId="0" xfId="0" applyFont="1" applyFill="1" applyAlignment="1">
      <alignment horizontal="center" vertical="center" wrapText="1"/>
    </xf>
    <xf numFmtId="9" fontId="40" fillId="2" borderId="0" xfId="2" applyFont="1" applyFill="1" applyAlignment="1" applyProtection="1">
      <alignment horizontal="center" vertical="center" wrapText="1"/>
    </xf>
    <xf numFmtId="0" fontId="4" fillId="3" borderId="6" xfId="0" applyFont="1" applyFill="1" applyBorder="1" applyAlignment="1" applyProtection="1">
      <alignment horizontal="center" vertical="center" wrapText="1"/>
      <protection locked="0"/>
    </xf>
    <xf numFmtId="0" fontId="39" fillId="0" borderId="0" xfId="0" applyFont="1" applyAlignment="1">
      <alignment horizontal="center"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166" fontId="5" fillId="2" borderId="16" xfId="0" applyNumberFormat="1" applyFont="1" applyFill="1" applyBorder="1" applyAlignment="1">
      <alignment horizontal="center" vertical="center" wrapText="1"/>
    </xf>
    <xf numFmtId="166" fontId="5" fillId="2" borderId="101" xfId="0" applyNumberFormat="1" applyFont="1" applyFill="1" applyBorder="1" applyAlignment="1">
      <alignment horizontal="center" vertical="center" wrapText="1"/>
    </xf>
    <xf numFmtId="2" fontId="4" fillId="2" borderId="14" xfId="0" applyNumberFormat="1" applyFont="1" applyFill="1" applyBorder="1" applyAlignment="1">
      <alignment horizontal="left" vertical="center" wrapText="1"/>
    </xf>
    <xf numFmtId="0" fontId="39" fillId="2" borderId="0" xfId="0" applyFont="1" applyFill="1" applyAlignment="1">
      <alignment vertical="center" wrapText="1"/>
    </xf>
    <xf numFmtId="0" fontId="40" fillId="2" borderId="0" xfId="0" applyFont="1" applyFill="1" applyAlignment="1">
      <alignment vertical="center" wrapText="1"/>
    </xf>
    <xf numFmtId="166" fontId="39" fillId="2" borderId="0" xfId="0" applyNumberFormat="1" applyFont="1" applyFill="1" applyAlignment="1">
      <alignment vertical="center" wrapText="1"/>
    </xf>
    <xf numFmtId="165" fontId="39" fillId="0" borderId="0" xfId="0" applyNumberFormat="1" applyFont="1" applyAlignment="1">
      <alignment horizontal="center"/>
    </xf>
    <xf numFmtId="166" fontId="39" fillId="0" borderId="0" xfId="0" applyNumberFormat="1" applyFont="1" applyAlignment="1">
      <alignment horizontal="center"/>
    </xf>
    <xf numFmtId="0" fontId="30" fillId="2" borderId="0" xfId="0" applyFont="1" applyFill="1" applyAlignment="1">
      <alignment vertical="center" wrapText="1"/>
    </xf>
    <xf numFmtId="0" fontId="35" fillId="0" borderId="0" xfId="0" applyFont="1" applyAlignment="1">
      <alignment vertical="center" wrapText="1"/>
    </xf>
    <xf numFmtId="0" fontId="32" fillId="2" borderId="0" xfId="0" applyFont="1" applyFill="1" applyAlignment="1">
      <alignment vertical="center" wrapText="1"/>
    </xf>
    <xf numFmtId="0" fontId="33" fillId="0" borderId="0" xfId="0" applyFont="1" applyAlignment="1">
      <alignment vertical="center" wrapText="1"/>
    </xf>
    <xf numFmtId="0" fontId="0" fillId="0" borderId="0" xfId="0" applyAlignment="1">
      <alignment vertical="center" wrapText="1"/>
    </xf>
    <xf numFmtId="166" fontId="40" fillId="2" borderId="0" xfId="0" applyNumberFormat="1" applyFont="1" applyFill="1" applyAlignment="1">
      <alignment vertical="center" wrapText="1"/>
    </xf>
    <xf numFmtId="166" fontId="4" fillId="3" borderId="14" xfId="0" applyNumberFormat="1" applyFont="1" applyFill="1" applyBorder="1" applyAlignment="1" applyProtection="1">
      <alignment horizontal="center" vertical="center" wrapText="1"/>
      <protection locked="0"/>
    </xf>
    <xf numFmtId="0" fontId="5" fillId="2" borderId="44" xfId="0" applyFont="1" applyFill="1" applyBorder="1" applyAlignment="1">
      <alignment horizontal="right" vertical="center" wrapText="1"/>
    </xf>
    <xf numFmtId="0" fontId="5" fillId="2" borderId="45" xfId="0" applyFont="1" applyFill="1" applyBorder="1" applyAlignment="1">
      <alignment horizontal="right" vertical="center" wrapText="1"/>
    </xf>
    <xf numFmtId="166" fontId="5" fillId="2" borderId="42" xfId="0" applyNumberFormat="1"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108" xfId="0" applyFont="1" applyFill="1" applyBorder="1" applyAlignment="1">
      <alignment horizontal="right" vertical="center" wrapText="1"/>
    </xf>
    <xf numFmtId="0" fontId="5" fillId="2" borderId="46" xfId="0" applyFont="1" applyFill="1" applyBorder="1" applyAlignment="1">
      <alignment horizontal="right" vertical="center" wrapText="1"/>
    </xf>
    <xf numFmtId="0" fontId="11" fillId="4" borderId="39" xfId="0" applyFont="1" applyFill="1" applyBorder="1" applyAlignment="1">
      <alignment horizontal="left" vertical="center"/>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166" fontId="5" fillId="2" borderId="41" xfId="0" applyNumberFormat="1" applyFont="1" applyFill="1" applyBorder="1" applyAlignment="1">
      <alignment horizontal="center" vertical="center" wrapText="1"/>
    </xf>
    <xf numFmtId="166" fontId="5" fillId="2" borderId="28" xfId="0" applyNumberFormat="1" applyFont="1" applyFill="1" applyBorder="1" applyAlignment="1">
      <alignment horizontal="center" vertical="center" wrapText="1"/>
    </xf>
    <xf numFmtId="166" fontId="4" fillId="2" borderId="14" xfId="0" applyNumberFormat="1" applyFont="1" applyFill="1" applyBorder="1" applyAlignment="1">
      <alignment horizontal="center" vertical="center" wrapText="1"/>
    </xf>
    <xf numFmtId="166" fontId="4" fillId="2" borderId="25" xfId="0" applyNumberFormat="1" applyFont="1" applyFill="1" applyBorder="1" applyAlignment="1">
      <alignment horizontal="center" vertical="center" wrapText="1"/>
    </xf>
    <xf numFmtId="166" fontId="4" fillId="0" borderId="14" xfId="0" applyNumberFormat="1" applyFont="1" applyBorder="1" applyAlignment="1">
      <alignment horizontal="center" vertical="center" wrapText="1"/>
    </xf>
    <xf numFmtId="166" fontId="4" fillId="3" borderId="15" xfId="0" applyNumberFormat="1" applyFont="1" applyFill="1" applyBorder="1" applyAlignment="1" applyProtection="1">
      <alignment horizontal="center" vertical="center" wrapText="1"/>
      <protection locked="0"/>
    </xf>
    <xf numFmtId="166" fontId="4" fillId="3" borderId="17" xfId="0" applyNumberFormat="1" applyFont="1" applyFill="1" applyBorder="1" applyAlignment="1" applyProtection="1">
      <alignment horizontal="center" vertical="center" wrapText="1"/>
      <protection locked="0"/>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32"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14" fontId="4" fillId="3" borderId="14" xfId="0" applyNumberFormat="1"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2" borderId="15" xfId="0" applyFont="1" applyFill="1" applyBorder="1" applyAlignment="1">
      <alignment horizontal="left" vertical="center"/>
    </xf>
    <xf numFmtId="0" fontId="4" fillId="3" borderId="25"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2" borderId="24" xfId="0" applyFont="1" applyFill="1" applyBorder="1" applyAlignment="1">
      <alignment horizontal="left" vertical="center"/>
    </xf>
    <xf numFmtId="0" fontId="4" fillId="2" borderId="14" xfId="0" applyFont="1" applyFill="1" applyBorder="1" applyAlignment="1">
      <alignment horizontal="left"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4" fillId="2" borderId="14" xfId="0" applyFont="1" applyFill="1" applyBorder="1" applyAlignment="1">
      <alignment horizontal="left" vertical="center" wrapText="1"/>
    </xf>
    <xf numFmtId="0" fontId="4" fillId="3" borderId="14" xfId="0" applyFont="1" applyFill="1" applyBorder="1" applyAlignment="1" applyProtection="1">
      <alignment horizontal="center" vertical="center" wrapText="1"/>
      <protection locked="0"/>
    </xf>
    <xf numFmtId="0" fontId="11" fillId="4" borderId="13"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166" fontId="5" fillId="2" borderId="15" xfId="0" applyNumberFormat="1" applyFont="1" applyFill="1" applyBorder="1" applyAlignment="1">
      <alignment horizontal="center" vertical="center" wrapText="1"/>
    </xf>
    <xf numFmtId="166" fontId="5" fillId="2" borderId="33" xfId="0" applyNumberFormat="1" applyFont="1" applyFill="1" applyBorder="1" applyAlignment="1">
      <alignment horizontal="center" vertical="center" wrapText="1"/>
    </xf>
    <xf numFmtId="9" fontId="5" fillId="2" borderId="22"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166" fontId="5" fillId="2" borderId="14" xfId="2" applyNumberFormat="1" applyFont="1" applyFill="1" applyBorder="1" applyAlignment="1" applyProtection="1">
      <alignment horizontal="center" vertical="center" wrapText="1"/>
    </xf>
    <xf numFmtId="9" fontId="5" fillId="2" borderId="25" xfId="2" applyFont="1" applyFill="1" applyBorder="1" applyAlignment="1" applyProtection="1">
      <alignment horizontal="center" vertical="center" wrapText="1"/>
    </xf>
    <xf numFmtId="166" fontId="4" fillId="2" borderId="6" xfId="0" applyNumberFormat="1" applyFont="1" applyFill="1" applyBorder="1" applyAlignment="1">
      <alignment horizontal="center" vertical="center" wrapText="1"/>
    </xf>
    <xf numFmtId="166" fontId="4" fillId="2" borderId="55" xfId="0" applyNumberFormat="1" applyFont="1" applyFill="1" applyBorder="1" applyAlignment="1">
      <alignment horizontal="center" vertical="center" wrapText="1"/>
    </xf>
    <xf numFmtId="166" fontId="4" fillId="2" borderId="16" xfId="0" applyNumberFormat="1" applyFont="1" applyFill="1" applyBorder="1" applyAlignment="1">
      <alignment horizontal="center" vertical="center" wrapText="1"/>
    </xf>
    <xf numFmtId="166" fontId="4" fillId="2" borderId="33" xfId="0" applyNumberFormat="1" applyFont="1" applyFill="1" applyBorder="1" applyAlignment="1">
      <alignment horizontal="center" vertical="center" wrapText="1"/>
    </xf>
    <xf numFmtId="166"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right" vertical="center" indent="1"/>
    </xf>
    <xf numFmtId="9" fontId="4" fillId="3" borderId="14" xfId="2" applyFont="1" applyFill="1" applyBorder="1" applyAlignment="1" applyProtection="1">
      <alignment horizontal="center" vertical="center" wrapText="1"/>
      <protection locked="0"/>
    </xf>
    <xf numFmtId="2" fontId="4" fillId="0" borderId="106" xfId="2" applyNumberFormat="1" applyFont="1" applyFill="1" applyBorder="1" applyAlignment="1" applyProtection="1">
      <alignment horizontal="center" vertical="center"/>
    </xf>
    <xf numFmtId="2" fontId="4" fillId="0" borderId="107" xfId="2" applyNumberFormat="1" applyFont="1" applyFill="1" applyBorder="1" applyAlignment="1" applyProtection="1">
      <alignment horizontal="center" vertical="center"/>
    </xf>
    <xf numFmtId="0" fontId="11" fillId="4" borderId="60"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4" fillId="3" borderId="5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8" xfId="0" applyFont="1" applyFill="1" applyBorder="1" applyAlignment="1">
      <alignment horizontal="center" vertical="center" wrapText="1"/>
    </xf>
    <xf numFmtId="166" fontId="5" fillId="2" borderId="52" xfId="1" applyNumberFormat="1" applyFont="1" applyFill="1" applyBorder="1" applyAlignment="1" applyProtection="1">
      <alignment horizontal="center" vertical="center" wrapText="1"/>
    </xf>
    <xf numFmtId="166" fontId="5" fillId="2" borderId="53" xfId="1" applyNumberFormat="1" applyFont="1" applyFill="1" applyBorder="1" applyAlignment="1" applyProtection="1">
      <alignment horizontal="center" vertical="center" wrapText="1"/>
    </xf>
    <xf numFmtId="166" fontId="5" fillId="2" borderId="14" xfId="0" applyNumberFormat="1" applyFont="1" applyFill="1" applyBorder="1" applyAlignment="1">
      <alignment horizontal="center" vertical="center" wrapText="1"/>
    </xf>
    <xf numFmtId="166" fontId="5" fillId="2" borderId="25"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4" fillId="2" borderId="0" xfId="0" applyFont="1" applyFill="1" applyAlignment="1">
      <alignment horizontal="left" vertical="center" wrapText="1"/>
    </xf>
    <xf numFmtId="14" fontId="4" fillId="3" borderId="14"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14" fontId="4" fillId="3" borderId="9" xfId="0" applyNumberFormat="1"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4" fillId="2" borderId="27"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3" borderId="9"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3" borderId="85"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86" xfId="0" applyFont="1" applyFill="1" applyBorder="1" applyAlignment="1" applyProtection="1">
      <alignment horizontal="left" vertical="center" wrapText="1"/>
      <protection locked="0"/>
    </xf>
    <xf numFmtId="0" fontId="4" fillId="2" borderId="24" xfId="0" applyFont="1" applyFill="1" applyBorder="1" applyAlignment="1">
      <alignment horizontal="left" vertical="center" wrapText="1"/>
    </xf>
    <xf numFmtId="0" fontId="4" fillId="3" borderId="15" xfId="0"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2" borderId="80" xfId="0" applyFont="1" applyFill="1" applyBorder="1" applyAlignment="1">
      <alignment horizontal="left" vertical="center" wrapText="1"/>
    </xf>
    <xf numFmtId="0" fontId="4" fillId="2" borderId="81" xfId="0" applyFont="1" applyFill="1" applyBorder="1" applyAlignment="1">
      <alignment horizontal="left" vertical="center" wrapText="1"/>
    </xf>
    <xf numFmtId="166" fontId="4" fillId="2" borderId="73" xfId="0" applyNumberFormat="1" applyFont="1" applyFill="1" applyBorder="1" applyAlignment="1">
      <alignment horizontal="center" vertical="center" wrapText="1"/>
    </xf>
    <xf numFmtId="166" fontId="4" fillId="2" borderId="60" xfId="0" applyNumberFormat="1" applyFont="1" applyFill="1" applyBorder="1" applyAlignment="1">
      <alignment horizontal="center" vertical="center" wrapText="1"/>
    </xf>
    <xf numFmtId="166" fontId="4" fillId="3" borderId="71" xfId="2" applyNumberFormat="1" applyFont="1" applyFill="1" applyBorder="1" applyAlignment="1" applyProtection="1">
      <alignment horizontal="center" vertical="center" wrapText="1"/>
      <protection locked="0"/>
    </xf>
    <xf numFmtId="166" fontId="4" fillId="3" borderId="72" xfId="2" applyNumberFormat="1" applyFont="1" applyFill="1" applyBorder="1" applyAlignment="1" applyProtection="1">
      <alignment horizontal="center" vertical="center" wrapText="1"/>
      <protection locked="0"/>
    </xf>
    <xf numFmtId="166" fontId="4" fillId="3" borderId="13" xfId="2" applyNumberFormat="1" applyFont="1" applyFill="1" applyBorder="1" applyAlignment="1" applyProtection="1">
      <alignment horizontal="center" vertical="center" wrapText="1"/>
      <protection locked="0"/>
    </xf>
    <xf numFmtId="166" fontId="4" fillId="3" borderId="11" xfId="2" applyNumberFormat="1" applyFont="1" applyFill="1" applyBorder="1" applyAlignment="1" applyProtection="1">
      <alignment horizontal="center" vertical="center" wrapText="1"/>
      <protection locked="0"/>
    </xf>
    <xf numFmtId="166" fontId="4" fillId="2" borderId="71" xfId="0" applyNumberFormat="1" applyFont="1" applyFill="1" applyBorder="1" applyAlignment="1">
      <alignment horizontal="center" vertical="center" wrapText="1"/>
    </xf>
    <xf numFmtId="166" fontId="4" fillId="2" borderId="58" xfId="0" applyNumberFormat="1" applyFont="1" applyFill="1" applyBorder="1" applyAlignment="1">
      <alignment horizontal="center" vertical="center" wrapText="1"/>
    </xf>
    <xf numFmtId="166" fontId="4" fillId="2" borderId="13" xfId="0" applyNumberFormat="1" applyFont="1" applyFill="1" applyBorder="1" applyAlignment="1">
      <alignment horizontal="center" vertical="center" wrapText="1"/>
    </xf>
    <xf numFmtId="166" fontId="4" fillId="2" borderId="74" xfId="0" applyNumberFormat="1" applyFont="1" applyFill="1" applyBorder="1" applyAlignment="1">
      <alignment horizontal="center" vertical="center" wrapText="1"/>
    </xf>
    <xf numFmtId="0" fontId="7" fillId="2" borderId="70" xfId="0" applyFont="1" applyFill="1" applyBorder="1" applyAlignment="1">
      <alignment horizontal="left" vertical="center"/>
    </xf>
    <xf numFmtId="0" fontId="7" fillId="2" borderId="7" xfId="0" applyFont="1" applyFill="1" applyBorder="1" applyAlignment="1">
      <alignment horizontal="left" vertical="center"/>
    </xf>
    <xf numFmtId="0" fontId="7" fillId="2" borderId="12" xfId="0" applyFont="1" applyFill="1" applyBorder="1" applyAlignment="1">
      <alignment horizontal="left" vertical="center"/>
    </xf>
    <xf numFmtId="0" fontId="7" fillId="2" borderId="5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72" xfId="0" applyFont="1" applyFill="1" applyBorder="1" applyAlignment="1">
      <alignment horizontal="left" vertical="center" wrapText="1"/>
    </xf>
    <xf numFmtId="0" fontId="19" fillId="2" borderId="75" xfId="3" applyFill="1" applyBorder="1" applyAlignment="1" applyProtection="1">
      <alignment horizontal="left" vertical="center" wrapText="1"/>
    </xf>
    <xf numFmtId="0" fontId="19" fillId="2" borderId="10" xfId="3" applyFill="1" applyBorder="1" applyAlignment="1" applyProtection="1">
      <alignment horizontal="left" vertical="center" wrapText="1"/>
    </xf>
    <xf numFmtId="0" fontId="19" fillId="2" borderId="11" xfId="3" applyFill="1" applyBorder="1" applyAlignment="1" applyProtection="1">
      <alignment horizontal="left" vertical="center" wrapText="1"/>
    </xf>
    <xf numFmtId="0" fontId="4" fillId="3" borderId="76"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locked="0"/>
    </xf>
    <xf numFmtId="0" fontId="4" fillId="3" borderId="78"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0" fontId="5" fillId="2" borderId="48" xfId="0" applyFont="1" applyFill="1" applyBorder="1" applyAlignment="1">
      <alignment horizontal="right" vertical="top" wrapText="1"/>
    </xf>
    <xf numFmtId="0" fontId="5" fillId="2" borderId="49" xfId="0" applyFont="1" applyFill="1" applyBorder="1" applyAlignment="1">
      <alignment horizontal="right" vertical="top" wrapText="1"/>
    </xf>
    <xf numFmtId="0" fontId="5" fillId="2" borderId="50" xfId="0" applyFont="1" applyFill="1" applyBorder="1" applyAlignment="1">
      <alignment horizontal="right" vertical="top" wrapText="1"/>
    </xf>
    <xf numFmtId="9" fontId="4" fillId="3" borderId="15" xfId="2" applyFont="1" applyFill="1" applyBorder="1" applyAlignment="1" applyProtection="1">
      <alignment horizontal="center" vertical="center" wrapText="1"/>
      <protection locked="0"/>
    </xf>
    <xf numFmtId="9" fontId="4" fillId="3" borderId="17" xfId="2" applyFont="1" applyFill="1" applyBorder="1" applyAlignment="1" applyProtection="1">
      <alignment horizontal="center" vertical="center" wrapText="1"/>
      <protection locked="0"/>
    </xf>
    <xf numFmtId="166" fontId="4" fillId="2" borderId="107" xfId="0" applyNumberFormat="1" applyFont="1" applyFill="1" applyBorder="1" applyAlignment="1">
      <alignment horizontal="center" vertical="center" wrapText="1"/>
    </xf>
    <xf numFmtId="167" fontId="4" fillId="3" borderId="14" xfId="2" applyNumberFormat="1" applyFont="1" applyFill="1" applyBorder="1" applyAlignment="1" applyProtection="1">
      <alignment horizontal="center" vertical="center" wrapText="1"/>
      <protection locked="0"/>
    </xf>
    <xf numFmtId="166" fontId="4" fillId="0" borderId="6" xfId="2" applyNumberFormat="1" applyFont="1" applyFill="1" applyBorder="1" applyAlignment="1" applyProtection="1">
      <alignment horizontal="center" vertical="center" wrapText="1"/>
    </xf>
    <xf numFmtId="166" fontId="4" fillId="3" borderId="16" xfId="0" applyNumberFormat="1" applyFont="1" applyFill="1" applyBorder="1" applyAlignment="1">
      <alignment horizontal="center" vertical="center" wrapText="1"/>
    </xf>
    <xf numFmtId="166" fontId="4" fillId="3" borderId="33" xfId="0" applyNumberFormat="1" applyFont="1" applyFill="1" applyBorder="1" applyAlignment="1">
      <alignment horizontal="center" vertical="center" wrapText="1"/>
    </xf>
    <xf numFmtId="166" fontId="4" fillId="0" borderId="15" xfId="0" applyNumberFormat="1" applyFont="1" applyBorder="1" applyAlignment="1">
      <alignment horizontal="center" vertical="center" wrapText="1"/>
    </xf>
    <xf numFmtId="166" fontId="4" fillId="0" borderId="16" xfId="0" applyNumberFormat="1" applyFont="1" applyBorder="1" applyAlignment="1">
      <alignment horizontal="center" vertical="center" wrapText="1"/>
    </xf>
    <xf numFmtId="166" fontId="4" fillId="0" borderId="17" xfId="0" applyNumberFormat="1" applyFont="1" applyBorder="1" applyAlignment="1">
      <alignment horizontal="center" vertical="center" wrapText="1"/>
    </xf>
    <xf numFmtId="0" fontId="4" fillId="2" borderId="15" xfId="0" applyFont="1" applyFill="1" applyBorder="1" applyAlignment="1">
      <alignment horizontal="left" vertical="center" wrapText="1" indent="2"/>
    </xf>
    <xf numFmtId="0" fontId="4" fillId="2" borderId="16" xfId="0" applyFont="1" applyFill="1" applyBorder="1" applyAlignment="1">
      <alignment horizontal="left" vertical="center" wrapText="1" indent="2"/>
    </xf>
    <xf numFmtId="0" fontId="4" fillId="2" borderId="17" xfId="0" applyFont="1" applyFill="1" applyBorder="1" applyAlignment="1">
      <alignment horizontal="left" vertical="center" wrapText="1" indent="2"/>
    </xf>
    <xf numFmtId="0" fontId="25" fillId="5" borderId="109" xfId="0" applyFont="1" applyFill="1" applyBorder="1" applyAlignment="1">
      <alignment vertical="center" wrapText="1"/>
    </xf>
    <xf numFmtId="0" fontId="26" fillId="5" borderId="110" xfId="0" applyFont="1" applyFill="1" applyBorder="1" applyAlignment="1">
      <alignment vertical="center" wrapText="1"/>
    </xf>
    <xf numFmtId="0" fontId="26" fillId="5" borderId="111" xfId="0" applyFont="1" applyFill="1" applyBorder="1" applyAlignment="1">
      <alignment vertical="center" wrapText="1"/>
    </xf>
    <xf numFmtId="0" fontId="28" fillId="3" borderId="109" xfId="0" applyFont="1" applyFill="1" applyBorder="1" applyAlignment="1">
      <alignment wrapText="1"/>
    </xf>
    <xf numFmtId="0" fontId="29" fillId="3" borderId="110" xfId="0" applyFont="1" applyFill="1" applyBorder="1" applyAlignment="1">
      <alignment wrapText="1"/>
    </xf>
    <xf numFmtId="0" fontId="29" fillId="3" borderId="111" xfId="0" applyFont="1" applyFill="1" applyBorder="1" applyAlignment="1">
      <alignment wrapText="1"/>
    </xf>
    <xf numFmtId="0" fontId="30" fillId="0" borderId="0" xfId="0" applyFont="1" applyAlignment="1">
      <alignment wrapText="1"/>
    </xf>
    <xf numFmtId="0" fontId="31" fillId="0" borderId="0" xfId="0" applyFont="1" applyAlignment="1">
      <alignment wrapText="1"/>
    </xf>
    <xf numFmtId="0" fontId="10" fillId="2" borderId="0" xfId="0" applyFont="1" applyFill="1" applyAlignment="1">
      <alignment horizontal="center" vertical="center" wrapText="1"/>
    </xf>
    <xf numFmtId="0" fontId="30" fillId="2" borderId="1" xfId="0" applyFont="1" applyFill="1" applyBorder="1" applyAlignment="1">
      <alignment vertical="center" wrapText="1"/>
    </xf>
    <xf numFmtId="0" fontId="31" fillId="0" borderId="0" xfId="0" applyFont="1" applyAlignment="1">
      <alignment vertical="center" wrapText="1"/>
    </xf>
    <xf numFmtId="0" fontId="34" fillId="0" borderId="0" xfId="0" applyFont="1" applyAlignment="1">
      <alignment vertical="center" wrapText="1"/>
    </xf>
    <xf numFmtId="0" fontId="32" fillId="0" borderId="0" xfId="0" applyFont="1" applyAlignment="1">
      <alignment wrapText="1"/>
    </xf>
    <xf numFmtId="0" fontId="33" fillId="0" borderId="0" xfId="0" applyFont="1" applyAlignment="1">
      <alignment wrapText="1"/>
    </xf>
    <xf numFmtId="0" fontId="4" fillId="2" borderId="15" xfId="0" applyFont="1" applyFill="1" applyBorder="1" applyAlignment="1">
      <alignment horizontal="righ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1" fontId="4" fillId="0" borderId="14" xfId="2" applyNumberFormat="1" applyFont="1" applyFill="1" applyBorder="1" applyAlignment="1" applyProtection="1">
      <alignment horizontal="center" vertical="center" wrapText="1"/>
      <protection locked="0"/>
    </xf>
    <xf numFmtId="166" fontId="4" fillId="2" borderId="15" xfId="0" applyNumberFormat="1" applyFont="1" applyFill="1" applyBorder="1" applyAlignment="1">
      <alignment horizontal="center" vertical="center" wrapText="1"/>
    </xf>
    <xf numFmtId="166" fontId="4" fillId="2" borderId="101" xfId="0" applyNumberFormat="1"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88" xfId="0" applyFont="1" applyFill="1" applyBorder="1" applyAlignment="1">
      <alignment horizontal="left" vertical="center" wrapText="1"/>
    </xf>
    <xf numFmtId="0" fontId="4" fillId="2" borderId="89" xfId="0" applyFont="1" applyFill="1" applyBorder="1" applyAlignment="1">
      <alignment horizontal="left" vertical="center" wrapText="1"/>
    </xf>
    <xf numFmtId="0" fontId="4" fillId="0" borderId="90" xfId="0" applyFont="1" applyBorder="1" applyAlignment="1" applyProtection="1">
      <alignment horizontal="left" vertical="center"/>
      <protection locked="0"/>
    </xf>
    <xf numFmtId="0" fontId="4" fillId="0" borderId="8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0" fontId="4" fillId="2" borderId="9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9"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168" fontId="4" fillId="0" borderId="9" xfId="0" applyNumberFormat="1" applyFont="1" applyBorder="1" applyAlignment="1" applyProtection="1">
      <alignment horizontal="left" vertical="center"/>
      <protection locked="0"/>
    </xf>
    <xf numFmtId="168" fontId="4" fillId="0" borderId="93" xfId="0" applyNumberFormat="1" applyFont="1" applyBorder="1" applyAlignment="1" applyProtection="1">
      <alignment horizontal="left" vertical="center"/>
      <protection locked="0"/>
    </xf>
    <xf numFmtId="0" fontId="4" fillId="2" borderId="9" xfId="0" applyFont="1" applyFill="1" applyBorder="1" applyAlignment="1">
      <alignment horizontal="left" vertical="center"/>
    </xf>
    <xf numFmtId="0" fontId="4" fillId="2" borderId="7" xfId="0" applyFont="1" applyFill="1" applyBorder="1" applyAlignment="1">
      <alignment horizontal="left" vertical="center"/>
    </xf>
    <xf numFmtId="0" fontId="4" fillId="0" borderId="94" xfId="0" applyFont="1" applyBorder="1" applyAlignment="1" applyProtection="1">
      <alignment horizontal="left" vertical="center"/>
      <protection locked="0"/>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1"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166" fontId="5" fillId="2" borderId="101" xfId="0" applyNumberFormat="1" applyFont="1" applyFill="1" applyBorder="1" applyAlignment="1">
      <alignment horizontal="center" vertical="center" wrapText="1"/>
    </xf>
    <xf numFmtId="0" fontId="4" fillId="2" borderId="104" xfId="0" applyFont="1" applyFill="1" applyBorder="1" applyAlignment="1">
      <alignment horizontal="left" vertical="center" wrapText="1"/>
    </xf>
    <xf numFmtId="0" fontId="4" fillId="2" borderId="105" xfId="0" applyFont="1" applyFill="1" applyBorder="1" applyAlignment="1">
      <alignment horizontal="left" vertical="center" wrapText="1"/>
    </xf>
    <xf numFmtId="43" fontId="5" fillId="2" borderId="15" xfId="4" applyFont="1" applyFill="1" applyBorder="1" applyAlignment="1" applyProtection="1">
      <alignment horizontal="center" vertical="center" wrapText="1"/>
    </xf>
    <xf numFmtId="43" fontId="5" fillId="2" borderId="101" xfId="4" applyFont="1" applyFill="1" applyBorder="1" applyAlignment="1" applyProtection="1">
      <alignment horizontal="center" vertical="center" wrapText="1"/>
    </xf>
    <xf numFmtId="2" fontId="5" fillId="2" borderId="15" xfId="4" applyNumberFormat="1" applyFont="1" applyFill="1" applyBorder="1" applyAlignment="1" applyProtection="1">
      <alignment horizontal="center" vertical="center" wrapText="1"/>
    </xf>
    <xf numFmtId="2" fontId="5" fillId="2" borderId="101" xfId="4" applyNumberFormat="1" applyFont="1" applyFill="1" applyBorder="1" applyAlignment="1" applyProtection="1">
      <alignment horizontal="center" vertical="center" wrapText="1"/>
    </xf>
    <xf numFmtId="0" fontId="3" fillId="2" borderId="24" xfId="0" applyFont="1" applyFill="1" applyBorder="1" applyAlignment="1">
      <alignment horizontal="right" vertical="top" wrapText="1"/>
    </xf>
    <xf numFmtId="0" fontId="12" fillId="4" borderId="14" xfId="0" applyFont="1" applyFill="1" applyBorder="1" applyAlignment="1">
      <alignment horizontal="left" vertical="center"/>
    </xf>
    <xf numFmtId="0" fontId="12" fillId="4" borderId="25" xfId="0" applyFont="1" applyFill="1" applyBorder="1" applyAlignment="1">
      <alignment horizontal="left" vertical="center"/>
    </xf>
    <xf numFmtId="0" fontId="3" fillId="2" borderId="65" xfId="0" applyFont="1" applyFill="1" applyBorder="1" applyAlignment="1">
      <alignment horizontal="right" vertical="top" wrapText="1"/>
    </xf>
    <xf numFmtId="0" fontId="17" fillId="3" borderId="14"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25" xfId="0" applyFont="1" applyFill="1" applyBorder="1" applyAlignment="1" applyProtection="1">
      <alignment horizontal="left" vertical="top" wrapText="1"/>
      <protection locked="0"/>
    </xf>
    <xf numFmtId="0" fontId="4" fillId="3" borderId="112" xfId="0" applyFont="1" applyFill="1" applyBorder="1" applyAlignment="1" applyProtection="1">
      <alignment horizontal="left" vertical="top" wrapText="1"/>
      <protection locked="0"/>
    </xf>
    <xf numFmtId="0" fontId="4" fillId="3" borderId="113" xfId="0" applyFont="1" applyFill="1" applyBorder="1" applyAlignment="1" applyProtection="1">
      <alignment horizontal="left" vertical="top" wrapText="1"/>
      <protection locked="0"/>
    </xf>
    <xf numFmtId="0" fontId="24" fillId="3" borderId="14"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left" vertical="center" wrapText="1"/>
      <protection locked="0"/>
    </xf>
    <xf numFmtId="0" fontId="2" fillId="3" borderId="63" xfId="0" applyFont="1" applyFill="1" applyBorder="1" applyAlignment="1" applyProtection="1">
      <alignment horizontal="left" vertical="center" wrapText="1"/>
      <protection locked="0"/>
    </xf>
    <xf numFmtId="0" fontId="2" fillId="3" borderId="68" xfId="0" applyFont="1" applyFill="1" applyBorder="1" applyAlignment="1" applyProtection="1">
      <alignment horizontal="left"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14" fontId="2" fillId="3" borderId="67"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12" fillId="4" borderId="9"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6"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left" vertical="center" wrapText="1"/>
    </xf>
    <xf numFmtId="0" fontId="8" fillId="3" borderId="14"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8" fillId="3" borderId="112" xfId="0" applyFont="1" applyFill="1" applyBorder="1" applyAlignment="1" applyProtection="1">
      <alignment horizontal="left" vertical="top" wrapText="1"/>
      <protection locked="0"/>
    </xf>
    <xf numFmtId="0" fontId="8" fillId="3" borderId="113" xfId="0" applyFont="1" applyFill="1" applyBorder="1" applyAlignment="1" applyProtection="1">
      <alignment horizontal="left" vertical="top" wrapText="1"/>
      <protection locked="0"/>
    </xf>
    <xf numFmtId="0" fontId="2" fillId="3" borderId="42" xfId="0" applyFont="1" applyFill="1" applyBorder="1" applyAlignment="1" applyProtection="1">
      <alignment horizontal="left" vertical="top" wrapText="1"/>
      <protection locked="0"/>
    </xf>
    <xf numFmtId="0" fontId="2" fillId="3" borderId="43" xfId="0" applyFont="1" applyFill="1" applyBorder="1" applyAlignment="1" applyProtection="1">
      <alignment horizontal="left" vertical="top" wrapText="1"/>
      <protection locked="0"/>
    </xf>
    <xf numFmtId="0" fontId="12" fillId="4" borderId="20" xfId="0" applyFont="1" applyFill="1" applyBorder="1" applyAlignment="1">
      <alignment horizontal="left" vertical="center"/>
    </xf>
    <xf numFmtId="0" fontId="12" fillId="4" borderId="21" xfId="0" applyFont="1" applyFill="1" applyBorder="1" applyAlignment="1">
      <alignment horizontal="left" vertical="center"/>
    </xf>
    <xf numFmtId="0" fontId="3" fillId="2" borderId="19" xfId="0" applyFont="1" applyFill="1" applyBorder="1" applyAlignment="1">
      <alignment horizontal="right" vertical="top"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166" fontId="4" fillId="3" borderId="14" xfId="0" applyNumberFormat="1" applyFont="1" applyFill="1" applyBorder="1" applyAlignment="1" applyProtection="1">
      <alignment horizontal="center" vertical="center"/>
      <protection locked="0"/>
    </xf>
    <xf numFmtId="166" fontId="4" fillId="0" borderId="14" xfId="0" applyNumberFormat="1" applyFont="1" applyBorder="1" applyAlignment="1">
      <alignment horizontal="center" vertical="center"/>
    </xf>
    <xf numFmtId="166" fontId="4" fillId="3" borderId="15" xfId="0" applyNumberFormat="1" applyFont="1" applyFill="1" applyBorder="1" applyAlignment="1" applyProtection="1">
      <alignment horizontal="center" vertical="center"/>
      <protection locked="0"/>
    </xf>
    <xf numFmtId="166" fontId="4" fillId="3" borderId="17" xfId="0" applyNumberFormat="1" applyFont="1" applyFill="1" applyBorder="1" applyAlignment="1" applyProtection="1">
      <alignment horizontal="center" vertical="center"/>
      <protection locked="0"/>
    </xf>
    <xf numFmtId="166" fontId="4" fillId="0" borderId="25" xfId="0" applyNumberFormat="1" applyFont="1" applyBorder="1" applyAlignment="1">
      <alignment horizontal="center" vertical="center"/>
    </xf>
    <xf numFmtId="0" fontId="5" fillId="0" borderId="24" xfId="0" applyFont="1" applyBorder="1" applyAlignment="1">
      <alignment horizontal="left"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69" xfId="0" applyFont="1" applyFill="1" applyBorder="1" applyAlignment="1">
      <alignment horizontal="center"/>
    </xf>
    <xf numFmtId="0" fontId="4" fillId="2" borderId="45" xfId="0" applyFont="1" applyFill="1" applyBorder="1" applyAlignment="1">
      <alignment horizontal="center"/>
    </xf>
    <xf numFmtId="0" fontId="4" fillId="2" borderId="47" xfId="0" applyFont="1" applyFill="1" applyBorder="1" applyAlignment="1">
      <alignment horizontal="center"/>
    </xf>
    <xf numFmtId="0" fontId="11" fillId="4" borderId="83" xfId="0" applyFont="1" applyFill="1" applyBorder="1" applyAlignment="1">
      <alignment horizontal="left"/>
    </xf>
    <xf numFmtId="0" fontId="4" fillId="3" borderId="14" xfId="0" applyFont="1" applyFill="1" applyBorder="1" applyAlignment="1" applyProtection="1">
      <alignment horizontal="left"/>
      <protection locked="0"/>
    </xf>
    <xf numFmtId="0" fontId="5" fillId="3" borderId="1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5" xfId="0" applyFont="1" applyBorder="1" applyAlignment="1">
      <alignment horizontal="center" vertical="center" wrapText="1"/>
    </xf>
    <xf numFmtId="0" fontId="4" fillId="2" borderId="6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3" fillId="2" borderId="0" xfId="0" applyFont="1" applyFill="1" applyAlignment="1">
      <alignment horizontal="center" vertical="center" wrapText="1"/>
    </xf>
    <xf numFmtId="165" fontId="4" fillId="0" borderId="14" xfId="0" applyNumberFormat="1" applyFont="1" applyBorder="1" applyAlignment="1">
      <alignment horizontal="left" vertical="center"/>
    </xf>
    <xf numFmtId="165" fontId="4" fillId="0" borderId="25" xfId="0" applyNumberFormat="1" applyFont="1" applyBorder="1" applyAlignment="1">
      <alignment horizontal="left"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4" xfId="0" applyFont="1" applyBorder="1" applyAlignment="1">
      <alignment horizontal="center" vertical="center"/>
    </xf>
    <xf numFmtId="0" fontId="4" fillId="2" borderId="25"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14" xfId="0" applyFont="1" applyBorder="1" applyAlignment="1">
      <alignment horizontal="left" vertical="center"/>
    </xf>
    <xf numFmtId="0" fontId="4" fillId="0" borderId="25" xfId="0" applyFont="1" applyBorder="1" applyAlignment="1">
      <alignment horizontal="left" vertical="center"/>
    </xf>
    <xf numFmtId="0" fontId="4" fillId="0" borderId="9" xfId="0" applyFont="1" applyBorder="1" applyAlignment="1">
      <alignment horizontal="left" vertical="center" wrapText="1"/>
    </xf>
    <xf numFmtId="0" fontId="0" fillId="0" borderId="94" xfId="0" applyBorder="1" applyAlignment="1">
      <alignment horizontal="left" vertical="center" wrapText="1"/>
    </xf>
    <xf numFmtId="0" fontId="5"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5" fillId="0" borderId="24" xfId="0" applyFont="1" applyBorder="1" applyAlignment="1">
      <alignment horizontal="center" vertical="center" wrapText="1"/>
    </xf>
    <xf numFmtId="0" fontId="5" fillId="2" borderId="14" xfId="0" applyFont="1" applyFill="1" applyBorder="1" applyAlignment="1">
      <alignment horizontal="center"/>
    </xf>
    <xf numFmtId="0" fontId="5" fillId="2" borderId="25" xfId="0" applyFont="1" applyFill="1" applyBorder="1" applyAlignment="1">
      <alignment horizontal="center"/>
    </xf>
    <xf numFmtId="0" fontId="4" fillId="3" borderId="42" xfId="0" applyFont="1" applyFill="1" applyBorder="1" applyAlignment="1" applyProtection="1">
      <alignment horizontal="left"/>
      <protection locked="0"/>
    </xf>
    <xf numFmtId="0" fontId="11" fillId="4" borderId="29" xfId="0" applyFont="1" applyFill="1" applyBorder="1" applyAlignment="1">
      <alignment horizontal="left"/>
    </xf>
    <xf numFmtId="0" fontId="11" fillId="4" borderId="30" xfId="0" applyFont="1" applyFill="1" applyBorder="1" applyAlignment="1">
      <alignment horizontal="left"/>
    </xf>
    <xf numFmtId="0" fontId="11" fillId="4" borderId="31" xfId="0" applyFont="1" applyFill="1" applyBorder="1" applyAlignment="1">
      <alignment horizontal="left"/>
    </xf>
    <xf numFmtId="0" fontId="18" fillId="3" borderId="14" xfId="0" applyFont="1" applyFill="1" applyBorder="1" applyAlignment="1" applyProtection="1">
      <alignment horizontal="center" vertical="center" wrapText="1"/>
      <protection locked="0"/>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3" borderId="22"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3" xfId="0" applyFont="1" applyFill="1" applyBorder="1" applyAlignment="1" applyProtection="1">
      <alignment horizontal="left" vertical="top"/>
      <protection locked="0"/>
    </xf>
    <xf numFmtId="0" fontId="25" fillId="6" borderId="109" xfId="0" applyFont="1" applyFill="1" applyBorder="1" applyAlignment="1">
      <alignment vertical="center" wrapText="1"/>
    </xf>
    <xf numFmtId="0" fontId="37" fillId="6" borderId="110" xfId="0" applyFont="1" applyFill="1" applyBorder="1" applyAlignment="1">
      <alignment vertical="center" wrapText="1"/>
    </xf>
    <xf numFmtId="0" fontId="37" fillId="6" borderId="111" xfId="0" applyFont="1" applyFill="1" applyBorder="1" applyAlignment="1">
      <alignmen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2761252.5030199997</c:v>
                </c:pt>
                <c:pt idx="2">
                  <c:v>8095490.2929449994</c:v>
                </c:pt>
                <c:pt idx="3">
                  <c:v>17326288.949735001</c:v>
                </c:pt>
                <c:pt idx="4">
                  <c:v>27709511.171834998</c:v>
                </c:pt>
                <c:pt idx="5">
                  <c:v>39621691.391474999</c:v>
                </c:pt>
                <c:pt idx="6">
                  <c:v>48972296.458519995</c:v>
                </c:pt>
                <c:pt idx="7">
                  <c:v>54728709.217914999</c:v>
                </c:pt>
                <c:pt idx="8">
                  <c:v>57050671.549999997</c:v>
                </c:pt>
                <c:pt idx="9">
                  <c:v>57050671.549999997</c:v>
                </c:pt>
                <c:pt idx="10">
                  <c:v>57050671.549999997</c:v>
                </c:pt>
                <c:pt idx="11">
                  <c:v>57050671.549999997</c:v>
                </c:pt>
                <c:pt idx="12">
                  <c:v>57050671.549999997</c:v>
                </c:pt>
                <c:pt idx="13">
                  <c:v>57050671.549999997</c:v>
                </c:pt>
                <c:pt idx="14">
                  <c:v>57050671.549999997</c:v>
                </c:pt>
                <c:pt idx="15">
                  <c:v>57050671.549999997</c:v>
                </c:pt>
                <c:pt idx="16">
                  <c:v>57050671.549999997</c:v>
                </c:pt>
              </c:numCache>
            </c:numRef>
          </c:val>
          <c:smooth val="0"/>
          <c:extLst>
            <c:ext xmlns:c16="http://schemas.microsoft.com/office/drawing/2014/chart" uri="{C3380CC4-5D6E-409C-BE32-E72D297353CC}">
              <c16:uniqueId val="{00000003-0577-42A9-8FFA-6FCBE98A273E}"/>
            </c:ext>
          </c:extLst>
        </c:ser>
        <c:ser>
          <c:idx val="7"/>
          <c:order val="7"/>
          <c:tx>
            <c:strRef>
              <c:f>'Expenditure Profile'!$I$15:$L$15</c:f>
              <c:strCache>
                <c:ptCount val="1"/>
                <c:pt idx="0">
                  <c:v>Total Project Cost -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2947367.0538839996</c:v>
                </c:pt>
                <c:pt idx="2">
                  <c:v>8641144.3170689996</c:v>
                </c:pt>
                <c:pt idx="3">
                  <c:v>18494119.302987002</c:v>
                </c:pt>
                <c:pt idx="4">
                  <c:v>29577193.761807002</c:v>
                </c:pt>
                <c:pt idx="5">
                  <c:v>42292281.382695004</c:v>
                </c:pt>
                <c:pt idx="6">
                  <c:v>52273137.996984005</c:v>
                </c:pt>
                <c:pt idx="7">
                  <c:v>58417545.760143004</c:v>
                </c:pt>
                <c:pt idx="8">
                  <c:v>60896013.510000005</c:v>
                </c:pt>
                <c:pt idx="9">
                  <c:v>60896013.510000005</c:v>
                </c:pt>
                <c:pt idx="10">
                  <c:v>60896013.510000005</c:v>
                </c:pt>
                <c:pt idx="11">
                  <c:v>60896013.510000005</c:v>
                </c:pt>
                <c:pt idx="12">
                  <c:v>60896013.510000005</c:v>
                </c:pt>
                <c:pt idx="13">
                  <c:v>60896013.510000005</c:v>
                </c:pt>
                <c:pt idx="14">
                  <c:v>60896013.510000005</c:v>
                </c:pt>
                <c:pt idx="15">
                  <c:v>60896013.510000005</c:v>
                </c:pt>
                <c:pt idx="16">
                  <c:v>60896013.510000005</c:v>
                </c:pt>
              </c:numCache>
            </c:numRef>
          </c:val>
          <c:smooth val="0"/>
          <c:extLst>
            <c:ext xmlns:c16="http://schemas.microsoft.com/office/drawing/2014/chart" uri="{C3380CC4-5D6E-409C-BE32-E72D297353CC}">
              <c16:uniqueId val="{00000007-0577-42A9-8FFA-6FCBE98A273E}"/>
            </c:ext>
          </c:extLst>
        </c:ser>
        <c:dLbls>
          <c:showLegendKey val="0"/>
          <c:showVal val="0"/>
          <c:showCatName val="0"/>
          <c:showSerName val="0"/>
          <c:showPercent val="0"/>
          <c:showBubbleSize val="0"/>
        </c:dLbls>
        <c:smooth val="0"/>
        <c:axId val="1061263392"/>
        <c:axId val="106126864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0577-42A9-8FFA-6FCBE98A273E}"/>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2761252.5030199997</c:v>
                      </c:pt>
                      <c:pt idx="2">
                        <c:v>5334237.7899249997</c:v>
                      </c:pt>
                      <c:pt idx="3">
                        <c:v>9230798.6567899995</c:v>
                      </c:pt>
                      <c:pt idx="4">
                        <c:v>10383222.222099999</c:v>
                      </c:pt>
                      <c:pt idx="5">
                        <c:v>11912180.21964</c:v>
                      </c:pt>
                      <c:pt idx="6">
                        <c:v>9350605.0670449995</c:v>
                      </c:pt>
                      <c:pt idx="7">
                        <c:v>5756412.7593949996</c:v>
                      </c:pt>
                      <c:pt idx="8">
                        <c:v>2321962.3320849999</c:v>
                      </c:pt>
                    </c:numCache>
                  </c:numRef>
                </c:val>
                <c:smooth val="0"/>
                <c:extLst xmlns:c15="http://schemas.microsoft.com/office/drawing/2012/chart">
                  <c:ext xmlns:c16="http://schemas.microsoft.com/office/drawing/2014/chart" uri="{C3380CC4-5D6E-409C-BE32-E72D297353CC}">
                    <c16:uniqueId val="{00000001-0577-42A9-8FFA-6FCBE98A273E}"/>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0577-42A9-8FFA-6FCBE98A273E}"/>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0577-42A9-8FFA-6FCBE98A273E}"/>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2947367.0538839996</c:v>
                      </c:pt>
                      <c:pt idx="2">
                        <c:v>5693777.263185</c:v>
                      </c:pt>
                      <c:pt idx="3">
                        <c:v>9852974.9859180003</c:v>
                      </c:pt>
                      <c:pt idx="4">
                        <c:v>11083074.458819998</c:v>
                      </c:pt>
                      <c:pt idx="5">
                        <c:v>12715087.620888</c:v>
                      </c:pt>
                      <c:pt idx="6">
                        <c:v>9980856.6142889988</c:v>
                      </c:pt>
                      <c:pt idx="7">
                        <c:v>6144407.7631590003</c:v>
                      </c:pt>
                      <c:pt idx="8">
                        <c:v>2478467.7498570001</c:v>
                      </c:pt>
                    </c:numCache>
                  </c:numRef>
                </c:val>
                <c:smooth val="0"/>
                <c:extLst xmlns:c15="http://schemas.microsoft.com/office/drawing/2012/chart">
                  <c:ext xmlns:c16="http://schemas.microsoft.com/office/drawing/2014/chart" uri="{C3380CC4-5D6E-409C-BE32-E72D297353CC}">
                    <c16:uniqueId val="{00000005-0577-42A9-8FFA-6FCBE98A273E}"/>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0577-42A9-8FFA-6FCBE98A273E}"/>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0577-42A9-8FFA-6FCBE98A273E}"/>
                  </c:ext>
                </c:extLst>
              </c15:ser>
            </c15:filteredLineSeries>
          </c:ext>
        </c:extLst>
      </c:lineChart>
      <c:catAx>
        <c:axId val="10612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8640"/>
        <c:crosses val="autoZero"/>
        <c:auto val="1"/>
        <c:lblAlgn val="ctr"/>
        <c:lblOffset val="100"/>
        <c:noMultiLvlLbl val="0"/>
      </c:catAx>
      <c:valAx>
        <c:axId val="1061268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523875</xdr:colOff>
      <xdr:row>1</xdr:row>
      <xdr:rowOff>66675</xdr:rowOff>
    </xdr:from>
    <xdr:to>
      <xdr:col>15</xdr:col>
      <xdr:colOff>324687</xdr:colOff>
      <xdr:row>5</xdr:row>
      <xdr:rowOff>75949</xdr:rowOff>
    </xdr:to>
    <xdr:pic>
      <xdr:nvPicPr>
        <xdr:cNvPr id="3" name="Picture 2">
          <a:extLst>
            <a:ext uri="{FF2B5EF4-FFF2-40B4-BE49-F238E27FC236}">
              <a16:creationId xmlns:a16="http://schemas.microsoft.com/office/drawing/2014/main" id="{98058214-19EC-4288-85FA-49EEFA2F5F93}"/>
            </a:ext>
          </a:extLst>
        </xdr:cNvPr>
        <xdr:cNvPicPr>
          <a:picLocks/>
        </xdr:cNvPicPr>
      </xdr:nvPicPr>
      <xdr:blipFill rotWithShape="1">
        <a:blip xmlns:r="http://schemas.openxmlformats.org/officeDocument/2006/relationships" r:embed="rId1"/>
        <a:srcRect l="-719" t="14854" r="719" b="17045"/>
        <a:stretch/>
      </xdr:blipFill>
      <xdr:spPr>
        <a:xfrm>
          <a:off x="9372600" y="228600"/>
          <a:ext cx="1732482" cy="933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94512</xdr:rowOff>
    </xdr:to>
    <xdr:pic>
      <xdr:nvPicPr>
        <xdr:cNvPr id="2" name="Picture 1">
          <a:extLst>
            <a:ext uri="{FF2B5EF4-FFF2-40B4-BE49-F238E27FC236}">
              <a16:creationId xmlns:a16="http://schemas.microsoft.com/office/drawing/2014/main" id="{8D886682-CCD1-4B24-BB35-AB9ABC4431DB}"/>
            </a:ext>
          </a:extLst>
        </xdr:cNvPr>
        <xdr:cNvPicPr>
          <a:picLocks/>
        </xdr:cNvPicPr>
      </xdr:nvPicPr>
      <xdr:blipFill rotWithShape="1">
        <a:blip xmlns:r="http://schemas.openxmlformats.org/officeDocument/2006/relationships" r:embed="rId1"/>
        <a:srcRect l="-719" t="14854" r="719" b="17045"/>
        <a:stretch/>
      </xdr:blipFill>
      <xdr:spPr>
        <a:xfrm>
          <a:off x="7959421" y="128381"/>
          <a:ext cx="1792097" cy="981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142875</xdr:colOff>
      <xdr:row>0</xdr:row>
      <xdr:rowOff>47625</xdr:rowOff>
    </xdr:from>
    <xdr:to>
      <xdr:col>12</xdr:col>
      <xdr:colOff>18017</xdr:colOff>
      <xdr:row>5</xdr:row>
      <xdr:rowOff>172388</xdr:rowOff>
    </xdr:to>
    <xdr:pic>
      <xdr:nvPicPr>
        <xdr:cNvPr id="3" name="Picture 2">
          <a:extLst>
            <a:ext uri="{FF2B5EF4-FFF2-40B4-BE49-F238E27FC236}">
              <a16:creationId xmlns:a16="http://schemas.microsoft.com/office/drawing/2014/main" id="{5B38A44F-562C-4048-9270-7C7CE518011D}"/>
            </a:ext>
          </a:extLst>
        </xdr:cNvPr>
        <xdr:cNvPicPr>
          <a:picLocks/>
        </xdr:cNvPicPr>
      </xdr:nvPicPr>
      <xdr:blipFill rotWithShape="1">
        <a:blip xmlns:r="http://schemas.openxmlformats.org/officeDocument/2006/relationships" r:embed="rId1"/>
        <a:srcRect l="-719" t="14854" r="719" b="17045"/>
        <a:stretch/>
      </xdr:blipFill>
      <xdr:spPr>
        <a:xfrm>
          <a:off x="5981700" y="47625"/>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694765</xdr:colOff>
      <xdr:row>0</xdr:row>
      <xdr:rowOff>33618</xdr:rowOff>
    </xdr:from>
    <xdr:to>
      <xdr:col>11</xdr:col>
      <xdr:colOff>703369</xdr:colOff>
      <xdr:row>4</xdr:row>
      <xdr:rowOff>263940</xdr:rowOff>
    </xdr:to>
    <xdr:pic>
      <xdr:nvPicPr>
        <xdr:cNvPr id="4" name="Picture 3">
          <a:extLst>
            <a:ext uri="{FF2B5EF4-FFF2-40B4-BE49-F238E27FC236}">
              <a16:creationId xmlns:a16="http://schemas.microsoft.com/office/drawing/2014/main" id="{9A664248-C336-440F-B8CF-49ECAE6478C8}"/>
            </a:ext>
          </a:extLst>
        </xdr:cNvPr>
        <xdr:cNvPicPr>
          <a:picLocks/>
        </xdr:cNvPicPr>
      </xdr:nvPicPr>
      <xdr:blipFill rotWithShape="1">
        <a:blip xmlns:r="http://schemas.openxmlformats.org/officeDocument/2006/relationships" r:embed="rId1"/>
        <a:srcRect l="-719" t="14854" r="719" b="17045"/>
        <a:stretch/>
      </xdr:blipFill>
      <xdr:spPr>
        <a:xfrm>
          <a:off x="10914530" y="33618"/>
          <a:ext cx="1719182" cy="936293"/>
        </a:xfrm>
        <a:prstGeom prst="rect">
          <a:avLst/>
        </a:prstGeom>
      </xdr:spPr>
    </xdr:pic>
    <xdr:clientData/>
  </xdr:twoCellAnchor>
  <xdr:twoCellAnchor>
    <xdr:from>
      <xdr:col>1</xdr:col>
      <xdr:colOff>22411</xdr:colOff>
      <xdr:row>32</xdr:row>
      <xdr:rowOff>103094</xdr:rowOff>
    </xdr:from>
    <xdr:to>
      <xdr:col>11</xdr:col>
      <xdr:colOff>833718</xdr:colOff>
      <xdr:row>57</xdr:row>
      <xdr:rowOff>134471</xdr:rowOff>
    </xdr:to>
    <xdr:graphicFrame macro="">
      <xdr:nvGraphicFramePr>
        <xdr:cNvPr id="2" name="Chart 1">
          <a:extLst>
            <a:ext uri="{FF2B5EF4-FFF2-40B4-BE49-F238E27FC236}">
              <a16:creationId xmlns:a16="http://schemas.microsoft.com/office/drawing/2014/main" id="{17DDE746-0473-817B-8374-01AA2F1323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0</xdr:row>
      <xdr:rowOff>76200</xdr:rowOff>
    </xdr:from>
    <xdr:to>
      <xdr:col>7</xdr:col>
      <xdr:colOff>820850</xdr:colOff>
      <xdr:row>5</xdr:row>
      <xdr:rowOff>86083</xdr:rowOff>
    </xdr:to>
    <xdr:pic>
      <xdr:nvPicPr>
        <xdr:cNvPr id="2" name="Picture 1">
          <a:extLst>
            <a:ext uri="{FF2B5EF4-FFF2-40B4-BE49-F238E27FC236}">
              <a16:creationId xmlns:a16="http://schemas.microsoft.com/office/drawing/2014/main" id="{FB92969F-0E08-4697-8424-00FFEB74572A}"/>
            </a:ext>
          </a:extLst>
        </xdr:cNvPr>
        <xdr:cNvPicPr>
          <a:picLocks/>
        </xdr:cNvPicPr>
      </xdr:nvPicPr>
      <xdr:blipFill rotWithShape="1">
        <a:blip xmlns:r="http://schemas.openxmlformats.org/officeDocument/2006/relationships" r:embed="rId1"/>
        <a:srcRect l="-719" t="14854" r="719" b="17045"/>
        <a:stretch/>
      </xdr:blipFill>
      <xdr:spPr>
        <a:xfrm>
          <a:off x="7096125" y="76200"/>
          <a:ext cx="1739060" cy="9338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AF115"/>
  <sheetViews>
    <sheetView showZeros="0" tabSelected="1" zoomScaleNormal="100" zoomScaleSheetLayoutView="100" workbookViewId="0">
      <selection activeCell="E18" sqref="E18:J18"/>
    </sheetView>
  </sheetViews>
  <sheetFormatPr defaultColWidth="9.140625" defaultRowHeight="12.75" x14ac:dyDescent="0.25"/>
  <cols>
    <col min="1" max="1" width="2.28515625" style="1" customWidth="1"/>
    <col min="2" max="2" width="9.28515625" style="1" customWidth="1"/>
    <col min="3" max="3" width="5.42578125" style="1" customWidth="1"/>
    <col min="4" max="4" width="26.42578125" style="1" customWidth="1"/>
    <col min="5" max="6" width="9.140625" style="1"/>
    <col min="7" max="7" width="9.140625" style="1" customWidth="1"/>
    <col min="8" max="8" width="5.42578125" style="1" customWidth="1"/>
    <col min="9" max="9" width="9.140625" style="1"/>
    <col min="10" max="10" width="14.140625" style="1" bestFit="1" customWidth="1"/>
    <col min="11" max="12" width="12.7109375" style="1" customWidth="1"/>
    <col min="13" max="13" width="7.5703125" style="1" customWidth="1"/>
    <col min="14" max="14" width="18.28515625" style="1" customWidth="1"/>
    <col min="15" max="16" width="11.140625" style="1" customWidth="1"/>
    <col min="17" max="17" width="2.28515625" style="1" customWidth="1"/>
    <col min="18" max="19" width="9.140625" style="227" hidden="1" customWidth="1"/>
    <col min="20" max="20" width="15.7109375" style="116" customWidth="1"/>
    <col min="21" max="21" width="9.140625" style="116"/>
    <col min="22" max="16384" width="9.140625" style="1"/>
  </cols>
  <sheetData>
    <row r="2" spans="2:32" ht="15.75" customHeight="1" x14ac:dyDescent="0.25">
      <c r="B2" s="406" t="s">
        <v>142</v>
      </c>
      <c r="C2" s="406"/>
      <c r="D2" s="406"/>
      <c r="E2" s="406"/>
      <c r="F2" s="406"/>
      <c r="G2" s="406"/>
      <c r="H2" s="406"/>
      <c r="I2" s="406"/>
      <c r="J2" s="406"/>
      <c r="K2" s="406"/>
      <c r="L2" s="406"/>
      <c r="M2" s="406"/>
      <c r="N2" s="406"/>
      <c r="O2" s="406"/>
      <c r="P2" s="406"/>
    </row>
    <row r="3" spans="2:32" ht="15" customHeight="1" thickBot="1" x14ac:dyDescent="0.3">
      <c r="B3" s="406"/>
      <c r="C3" s="406"/>
      <c r="D3" s="406"/>
      <c r="E3" s="406"/>
      <c r="F3" s="406"/>
      <c r="G3" s="406"/>
      <c r="H3" s="406"/>
      <c r="I3" s="406"/>
      <c r="J3" s="406"/>
      <c r="K3" s="406"/>
      <c r="L3" s="406"/>
      <c r="M3" s="406"/>
      <c r="N3" s="406"/>
      <c r="O3" s="406"/>
      <c r="P3" s="406"/>
    </row>
    <row r="4" spans="2:32" ht="15" customHeight="1" thickBot="1" x14ac:dyDescent="0.3">
      <c r="B4" s="406"/>
      <c r="C4" s="406"/>
      <c r="D4" s="406"/>
      <c r="E4" s="406"/>
      <c r="F4" s="406"/>
      <c r="G4" s="406"/>
      <c r="H4" s="406"/>
      <c r="I4" s="406"/>
      <c r="J4" s="406"/>
      <c r="K4" s="406"/>
      <c r="L4" s="406"/>
      <c r="M4" s="406"/>
      <c r="N4" s="406"/>
      <c r="O4" s="406"/>
      <c r="P4" s="406"/>
      <c r="T4" s="551" t="s">
        <v>243</v>
      </c>
      <c r="U4" s="552"/>
      <c r="V4" s="552"/>
      <c r="W4" s="552"/>
      <c r="X4" s="552"/>
      <c r="Y4" s="552"/>
      <c r="Z4" s="552"/>
      <c r="AA4" s="552"/>
      <c r="AB4" s="552"/>
      <c r="AC4" s="552"/>
      <c r="AD4" s="552"/>
      <c r="AE4" s="552"/>
      <c r="AF4" s="553"/>
    </row>
    <row r="5" spans="2:32" ht="27" customHeight="1" thickBot="1" x14ac:dyDescent="0.3">
      <c r="B5" s="406"/>
      <c r="C5" s="406"/>
      <c r="D5" s="406"/>
      <c r="E5" s="406"/>
      <c r="F5" s="406"/>
      <c r="G5" s="406"/>
      <c r="H5" s="406"/>
      <c r="I5" s="406"/>
      <c r="J5" s="406"/>
      <c r="K5" s="406"/>
      <c r="L5" s="406"/>
      <c r="M5" s="406"/>
      <c r="N5" s="406"/>
      <c r="O5" s="406"/>
      <c r="P5" s="406"/>
      <c r="T5" s="398" t="s">
        <v>241</v>
      </c>
      <c r="U5" s="399"/>
      <c r="V5" s="399"/>
      <c r="W5" s="399"/>
      <c r="X5" s="399"/>
      <c r="Y5" s="399"/>
      <c r="Z5" s="399"/>
      <c r="AA5" s="399"/>
      <c r="AB5" s="399"/>
      <c r="AC5" s="399"/>
      <c r="AD5" s="399"/>
      <c r="AE5" s="399"/>
      <c r="AF5" s="400"/>
    </row>
    <row r="6" spans="2:32" ht="6" customHeight="1" thickBot="1" x14ac:dyDescent="0.3">
      <c r="B6" s="406"/>
      <c r="C6" s="406"/>
      <c r="D6" s="406"/>
      <c r="E6" s="406"/>
      <c r="F6" s="406"/>
      <c r="G6" s="406"/>
      <c r="H6" s="406"/>
      <c r="I6" s="406"/>
      <c r="J6" s="406"/>
      <c r="K6" s="406"/>
      <c r="L6" s="406"/>
      <c r="M6" s="406"/>
      <c r="N6" s="406"/>
      <c r="O6" s="406"/>
      <c r="P6" s="406"/>
    </row>
    <row r="7" spans="2:32" ht="37.5" customHeight="1" thickBot="1" x14ac:dyDescent="0.3">
      <c r="B7" s="327" t="s">
        <v>148</v>
      </c>
      <c r="C7" s="327"/>
      <c r="D7" s="327"/>
      <c r="E7" s="327"/>
      <c r="F7" s="327"/>
      <c r="G7" s="327"/>
      <c r="H7" s="327"/>
      <c r="I7" s="327"/>
      <c r="J7" s="327"/>
      <c r="K7" s="327"/>
      <c r="L7" s="327"/>
      <c r="M7" s="327"/>
      <c r="N7" s="327"/>
      <c r="O7" s="327"/>
      <c r="P7" s="327"/>
      <c r="T7" s="188" t="s">
        <v>177</v>
      </c>
      <c r="W7" s="401" t="s">
        <v>178</v>
      </c>
      <c r="X7" s="402"/>
      <c r="Y7" s="402"/>
      <c r="Z7" s="402"/>
      <c r="AA7" s="402"/>
      <c r="AB7" s="403"/>
      <c r="AC7" s="407" t="s">
        <v>224</v>
      </c>
      <c r="AD7" s="243"/>
      <c r="AE7" s="243"/>
      <c r="AF7" s="243"/>
    </row>
    <row r="8" spans="2:32" ht="15" customHeight="1" x14ac:dyDescent="0.2">
      <c r="B8" s="347" t="s">
        <v>7</v>
      </c>
      <c r="C8" s="348"/>
      <c r="D8" s="348"/>
      <c r="E8" s="349" t="s">
        <v>230</v>
      </c>
      <c r="F8" s="350"/>
      <c r="G8" s="350"/>
      <c r="H8" s="350"/>
      <c r="I8" s="350"/>
      <c r="J8" s="350"/>
      <c r="K8" s="350"/>
      <c r="L8" s="350"/>
      <c r="M8" s="350"/>
      <c r="N8" s="350"/>
      <c r="O8" s="350"/>
      <c r="P8" s="351"/>
      <c r="T8" s="404" t="s">
        <v>179</v>
      </c>
      <c r="U8" s="405"/>
      <c r="V8" s="405"/>
      <c r="W8" s="405"/>
      <c r="X8" s="405"/>
      <c r="Y8" s="405"/>
      <c r="Z8" s="405"/>
      <c r="AA8" s="405"/>
      <c r="AB8" s="405"/>
      <c r="AC8" s="405"/>
      <c r="AD8" s="405"/>
      <c r="AE8" s="405"/>
      <c r="AF8" s="189"/>
    </row>
    <row r="9" spans="2:32" ht="6.75" customHeight="1" x14ac:dyDescent="0.25">
      <c r="B9" s="4"/>
      <c r="P9" s="5"/>
      <c r="T9" s="190"/>
      <c r="U9" s="190"/>
      <c r="V9" s="190"/>
      <c r="W9" s="190"/>
      <c r="X9" s="190"/>
      <c r="Y9" s="190"/>
      <c r="Z9" s="190"/>
      <c r="AA9" s="190"/>
      <c r="AB9" s="190"/>
      <c r="AC9" s="190"/>
      <c r="AD9" s="190"/>
      <c r="AE9" s="190"/>
      <c r="AF9" s="190"/>
    </row>
    <row r="10" spans="2:32" ht="26.25" customHeight="1" x14ac:dyDescent="0.2">
      <c r="B10" s="352" t="s">
        <v>106</v>
      </c>
      <c r="C10" s="294"/>
      <c r="D10" s="294"/>
      <c r="E10" s="353" t="s">
        <v>183</v>
      </c>
      <c r="F10" s="355"/>
      <c r="G10" s="355"/>
      <c r="H10" s="355"/>
      <c r="I10" s="355"/>
      <c r="J10" s="355"/>
      <c r="K10" s="356"/>
      <c r="L10" s="277" t="s">
        <v>73</v>
      </c>
      <c r="M10" s="294"/>
      <c r="N10" s="294"/>
      <c r="O10" s="353" t="s">
        <v>186</v>
      </c>
      <c r="P10" s="354"/>
      <c r="T10" s="191" t="s">
        <v>180</v>
      </c>
      <c r="U10" s="190"/>
      <c r="V10" s="190"/>
      <c r="W10" s="190"/>
      <c r="X10" s="190"/>
      <c r="Y10" s="190"/>
      <c r="Z10" s="190"/>
      <c r="AA10" s="190"/>
      <c r="AB10" s="190"/>
      <c r="AC10" s="190"/>
      <c r="AD10" s="190"/>
      <c r="AE10" s="190"/>
      <c r="AF10" s="190"/>
    </row>
    <row r="11" spans="2:32" ht="6.75" customHeight="1" x14ac:dyDescent="0.25">
      <c r="B11" s="4"/>
      <c r="O11" s="117"/>
      <c r="P11" s="118"/>
      <c r="T11" s="190"/>
      <c r="U11" s="190"/>
      <c r="V11" s="190"/>
      <c r="W11" s="190"/>
      <c r="X11" s="190"/>
      <c r="Y11" s="190"/>
      <c r="Z11" s="190"/>
      <c r="AA11" s="190"/>
      <c r="AB11" s="190"/>
      <c r="AC11" s="190"/>
      <c r="AD11" s="190"/>
      <c r="AE11" s="190"/>
      <c r="AF11" s="190"/>
    </row>
    <row r="12" spans="2:32" ht="15" customHeight="1" x14ac:dyDescent="0.25">
      <c r="B12" s="352" t="s">
        <v>136</v>
      </c>
      <c r="C12" s="294"/>
      <c r="D12" s="294"/>
      <c r="E12" s="353" t="s">
        <v>184</v>
      </c>
      <c r="F12" s="355"/>
      <c r="G12" s="355"/>
      <c r="H12" s="355"/>
      <c r="I12" s="355"/>
      <c r="J12" s="355"/>
      <c r="K12" s="356"/>
      <c r="L12" s="294" t="s">
        <v>75</v>
      </c>
      <c r="M12" s="294"/>
      <c r="N12" s="294"/>
      <c r="O12" s="328">
        <v>44475</v>
      </c>
      <c r="P12" s="329"/>
      <c r="T12" s="244" t="s">
        <v>181</v>
      </c>
      <c r="U12" s="245"/>
      <c r="V12" s="245"/>
      <c r="W12" s="245"/>
      <c r="X12" s="245"/>
      <c r="Y12" s="245"/>
      <c r="Z12" s="245"/>
      <c r="AA12" s="245"/>
      <c r="AB12" s="245"/>
      <c r="AC12" s="245"/>
      <c r="AD12" s="245"/>
      <c r="AE12" s="245"/>
      <c r="AF12" s="245"/>
    </row>
    <row r="13" spans="2:32" ht="6.75" customHeight="1" x14ac:dyDescent="0.25">
      <c r="B13" s="4"/>
      <c r="O13" s="117"/>
      <c r="P13" s="118"/>
      <c r="T13" s="190"/>
      <c r="U13" s="190"/>
      <c r="V13" s="190"/>
      <c r="W13" s="190"/>
      <c r="X13" s="190"/>
      <c r="Y13" s="190"/>
      <c r="Z13" s="190"/>
      <c r="AA13" s="190"/>
      <c r="AB13" s="190"/>
      <c r="AC13" s="190"/>
      <c r="AD13" s="190"/>
      <c r="AE13" s="190"/>
      <c r="AF13" s="190"/>
    </row>
    <row r="14" spans="2:32" x14ac:dyDescent="0.25">
      <c r="B14" s="352" t="s">
        <v>0</v>
      </c>
      <c r="C14" s="294"/>
      <c r="D14" s="294"/>
      <c r="E14" s="353" t="s">
        <v>185</v>
      </c>
      <c r="F14" s="355"/>
      <c r="G14" s="355"/>
      <c r="H14" s="355"/>
      <c r="I14" s="355"/>
      <c r="J14" s="355"/>
      <c r="K14" s="356"/>
      <c r="L14" s="290" t="s">
        <v>76</v>
      </c>
      <c r="M14" s="290"/>
      <c r="N14" s="290"/>
      <c r="O14" s="328" t="s">
        <v>231</v>
      </c>
      <c r="P14" s="329"/>
      <c r="T14" s="244" t="s">
        <v>182</v>
      </c>
      <c r="U14" s="245"/>
      <c r="V14" s="245"/>
      <c r="W14" s="245"/>
      <c r="X14" s="245"/>
      <c r="Y14" s="245"/>
      <c r="Z14" s="245"/>
      <c r="AA14" s="245"/>
      <c r="AB14" s="245"/>
      <c r="AC14" s="245"/>
      <c r="AD14" s="245"/>
      <c r="AE14" s="245"/>
      <c r="AF14" s="245"/>
    </row>
    <row r="15" spans="2:32" ht="6.75" customHeight="1" thickBot="1" x14ac:dyDescent="0.3">
      <c r="B15" s="6"/>
      <c r="C15" s="7"/>
      <c r="D15" s="7"/>
      <c r="E15" s="7"/>
      <c r="F15" s="7"/>
      <c r="G15" s="7"/>
      <c r="H15" s="7"/>
      <c r="I15" s="7"/>
      <c r="J15" s="7"/>
      <c r="K15" s="7"/>
      <c r="L15" s="7"/>
      <c r="M15" s="7"/>
      <c r="N15" s="7"/>
      <c r="O15" s="7"/>
      <c r="P15" s="8"/>
    </row>
    <row r="16" spans="2:32" x14ac:dyDescent="0.25">
      <c r="B16" s="265" t="s">
        <v>16</v>
      </c>
      <c r="C16" s="266"/>
      <c r="D16" s="266"/>
      <c r="E16" s="266"/>
      <c r="F16" s="266"/>
      <c r="G16" s="266"/>
      <c r="H16" s="266"/>
      <c r="I16" s="266"/>
      <c r="J16" s="266"/>
      <c r="K16" s="266"/>
      <c r="L16" s="266"/>
      <c r="M16" s="266"/>
      <c r="N16" s="266"/>
      <c r="O16" s="266"/>
      <c r="P16" s="267"/>
    </row>
    <row r="17" spans="2:31" ht="6.75" customHeight="1" x14ac:dyDescent="0.25">
      <c r="B17" s="283"/>
      <c r="C17" s="284"/>
      <c r="D17" s="284"/>
      <c r="E17" s="284"/>
      <c r="F17" s="284"/>
      <c r="G17" s="284"/>
      <c r="H17" s="284"/>
      <c r="I17" s="284"/>
      <c r="J17" s="284"/>
      <c r="K17" s="284"/>
      <c r="L17" s="284"/>
      <c r="M17" s="284"/>
      <c r="N17" s="284"/>
      <c r="O17" s="284"/>
      <c r="P17" s="285"/>
      <c r="T17" s="244" t="s">
        <v>188</v>
      </c>
      <c r="U17" s="409"/>
      <c r="V17" s="409"/>
      <c r="W17" s="409"/>
      <c r="X17" s="409"/>
      <c r="Y17" s="409"/>
      <c r="Z17" s="409"/>
      <c r="AA17" s="409"/>
      <c r="AB17" s="409"/>
      <c r="AC17" s="190"/>
      <c r="AD17" s="190"/>
      <c r="AE17" s="190"/>
    </row>
    <row r="18" spans="2:31" ht="12.75" customHeight="1" x14ac:dyDescent="0.25">
      <c r="B18" s="289" t="s">
        <v>17</v>
      </c>
      <c r="C18" s="290"/>
      <c r="D18" s="290"/>
      <c r="E18" s="278" t="s">
        <v>233</v>
      </c>
      <c r="F18" s="278"/>
      <c r="G18" s="278"/>
      <c r="H18" s="278"/>
      <c r="I18" s="278"/>
      <c r="J18" s="278"/>
      <c r="K18" s="286" t="s">
        <v>57</v>
      </c>
      <c r="L18" s="269"/>
      <c r="M18" s="270"/>
      <c r="N18" s="278"/>
      <c r="O18" s="278"/>
      <c r="P18" s="287"/>
      <c r="T18" s="409"/>
      <c r="U18" s="409"/>
      <c r="V18" s="409"/>
      <c r="W18" s="409"/>
      <c r="X18" s="409"/>
      <c r="Y18" s="409"/>
      <c r="Z18" s="409"/>
      <c r="AA18" s="409"/>
      <c r="AB18" s="409"/>
      <c r="AC18" s="190"/>
      <c r="AD18" s="190"/>
      <c r="AE18" s="190"/>
    </row>
    <row r="19" spans="2:31" s="119" customFormat="1" ht="6.75" customHeight="1" x14ac:dyDescent="0.25">
      <c r="B19" s="291"/>
      <c r="C19" s="292"/>
      <c r="D19" s="292"/>
      <c r="E19" s="292"/>
      <c r="F19" s="292"/>
      <c r="G19" s="292"/>
      <c r="H19" s="292"/>
      <c r="I19" s="292"/>
      <c r="J19" s="292"/>
      <c r="K19" s="292"/>
      <c r="L19" s="292"/>
      <c r="M19" s="292"/>
      <c r="N19" s="292"/>
      <c r="O19" s="292"/>
      <c r="P19" s="293"/>
      <c r="R19" s="231"/>
      <c r="S19" s="227"/>
      <c r="T19" s="190"/>
      <c r="U19" s="190"/>
      <c r="V19" s="190"/>
      <c r="W19" s="190"/>
      <c r="X19" s="190"/>
      <c r="Y19" s="190"/>
      <c r="Z19" s="190"/>
      <c r="AA19" s="190"/>
      <c r="AB19" s="190"/>
      <c r="AC19" s="190"/>
      <c r="AD19" s="190"/>
      <c r="AE19" s="190"/>
    </row>
    <row r="20" spans="2:31" x14ac:dyDescent="0.2">
      <c r="B20" s="268" t="s">
        <v>18</v>
      </c>
      <c r="C20" s="269"/>
      <c r="D20" s="270"/>
      <c r="E20" s="279" t="s">
        <v>187</v>
      </c>
      <c r="F20" s="280"/>
      <c r="G20" s="280"/>
      <c r="H20" s="280"/>
      <c r="I20" s="280"/>
      <c r="J20" s="281"/>
      <c r="K20" s="286" t="s">
        <v>58</v>
      </c>
      <c r="L20" s="269"/>
      <c r="M20" s="270"/>
      <c r="N20" s="279" t="s">
        <v>97</v>
      </c>
      <c r="O20" s="280"/>
      <c r="P20" s="288"/>
      <c r="S20" s="227" t="s">
        <v>97</v>
      </c>
      <c r="T20" s="410" t="s">
        <v>189</v>
      </c>
      <c r="U20" s="411"/>
      <c r="V20" s="411"/>
      <c r="W20" s="411"/>
      <c r="X20" s="411"/>
      <c r="Y20" s="411"/>
      <c r="Z20" s="411"/>
      <c r="AA20" s="411"/>
      <c r="AB20" s="411"/>
      <c r="AC20" s="411"/>
      <c r="AD20" s="411"/>
      <c r="AE20" s="411"/>
    </row>
    <row r="21" spans="2:31" s="119" customFormat="1" ht="6.75" customHeight="1" x14ac:dyDescent="0.25">
      <c r="B21" s="283"/>
      <c r="C21" s="284"/>
      <c r="D21" s="284"/>
      <c r="E21" s="284"/>
      <c r="F21" s="284"/>
      <c r="G21" s="284"/>
      <c r="H21" s="284"/>
      <c r="I21" s="284"/>
      <c r="J21" s="284"/>
      <c r="K21" s="284"/>
      <c r="L21" s="284"/>
      <c r="M21" s="284"/>
      <c r="N21" s="284"/>
      <c r="O21" s="284"/>
      <c r="P21" s="285"/>
      <c r="R21" s="231"/>
      <c r="S21" s="227" t="s">
        <v>98</v>
      </c>
      <c r="T21" s="190"/>
      <c r="U21" s="190"/>
      <c r="V21" s="190"/>
      <c r="W21" s="190"/>
      <c r="X21" s="190"/>
      <c r="Y21" s="190"/>
      <c r="Z21" s="190"/>
      <c r="AA21" s="190"/>
      <c r="AB21" s="190"/>
      <c r="AC21" s="190"/>
      <c r="AD21" s="190"/>
      <c r="AE21" s="190"/>
    </row>
    <row r="22" spans="2:31" ht="15" x14ac:dyDescent="0.25">
      <c r="B22" s="289" t="s">
        <v>20</v>
      </c>
      <c r="C22" s="290"/>
      <c r="D22" s="290"/>
      <c r="E22" s="278">
        <v>2700</v>
      </c>
      <c r="F22" s="278"/>
      <c r="G22" s="278"/>
      <c r="H22" s="278"/>
      <c r="I22" s="278"/>
      <c r="J22" s="278"/>
      <c r="K22" s="286" t="s">
        <v>59</v>
      </c>
      <c r="L22" s="269"/>
      <c r="M22" s="270"/>
      <c r="N22" s="279" t="s">
        <v>97</v>
      </c>
      <c r="O22" s="280"/>
      <c r="P22" s="288"/>
      <c r="T22" s="244" t="s">
        <v>190</v>
      </c>
      <c r="U22" s="246"/>
      <c r="V22" s="246"/>
      <c r="W22" s="246"/>
      <c r="X22" s="246"/>
      <c r="Y22" s="246"/>
      <c r="Z22" s="246"/>
      <c r="AA22" s="246"/>
      <c r="AB22" s="246"/>
      <c r="AC22" s="190"/>
      <c r="AD22" s="190"/>
      <c r="AE22" s="190"/>
    </row>
    <row r="23" spans="2:31" s="119" customFormat="1" ht="6.75" customHeight="1" x14ac:dyDescent="0.25">
      <c r="B23" s="283"/>
      <c r="C23" s="284"/>
      <c r="D23" s="284"/>
      <c r="E23" s="284"/>
      <c r="F23" s="284"/>
      <c r="G23" s="284"/>
      <c r="H23" s="284"/>
      <c r="I23" s="284"/>
      <c r="J23" s="284"/>
      <c r="K23" s="284"/>
      <c r="L23" s="284"/>
      <c r="M23" s="284"/>
      <c r="N23" s="284"/>
      <c r="O23" s="284"/>
      <c r="P23" s="285"/>
      <c r="R23" s="231"/>
      <c r="S23" s="227"/>
      <c r="T23" s="190"/>
      <c r="U23" s="190"/>
      <c r="V23" s="190"/>
      <c r="W23" s="190"/>
      <c r="X23" s="190"/>
      <c r="Y23" s="190"/>
      <c r="Z23" s="190"/>
      <c r="AA23" s="190"/>
      <c r="AB23" s="190"/>
      <c r="AC23" s="190"/>
      <c r="AD23" s="190"/>
      <c r="AE23" s="190"/>
    </row>
    <row r="24" spans="2:31" ht="15" x14ac:dyDescent="0.25">
      <c r="B24" s="268" t="s">
        <v>19</v>
      </c>
      <c r="C24" s="269"/>
      <c r="D24" s="270"/>
      <c r="E24" s="278">
        <v>6000</v>
      </c>
      <c r="F24" s="278"/>
      <c r="G24" s="278"/>
      <c r="H24" s="278"/>
      <c r="I24" s="278"/>
      <c r="J24" s="278"/>
      <c r="K24" s="286" t="s">
        <v>60</v>
      </c>
      <c r="L24" s="269"/>
      <c r="M24" s="270"/>
      <c r="N24" s="279" t="s">
        <v>97</v>
      </c>
      <c r="O24" s="280"/>
      <c r="P24" s="288"/>
      <c r="T24" s="244" t="s">
        <v>190</v>
      </c>
      <c r="U24" s="246"/>
      <c r="V24" s="246"/>
      <c r="W24" s="246"/>
      <c r="X24" s="246"/>
      <c r="Y24" s="246"/>
      <c r="Z24" s="246"/>
      <c r="AA24" s="246"/>
      <c r="AB24" s="246"/>
      <c r="AC24" s="190"/>
      <c r="AD24" s="190"/>
      <c r="AE24" s="190"/>
    </row>
    <row r="25" spans="2:31" s="119" customFormat="1" ht="6.75" customHeight="1" x14ac:dyDescent="0.25">
      <c r="B25" s="283"/>
      <c r="C25" s="284"/>
      <c r="D25" s="284"/>
      <c r="E25" s="284"/>
      <c r="F25" s="284"/>
      <c r="G25" s="284"/>
      <c r="H25" s="284"/>
      <c r="I25" s="284"/>
      <c r="J25" s="284"/>
      <c r="K25" s="284"/>
      <c r="L25" s="284"/>
      <c r="M25" s="284"/>
      <c r="N25" s="284"/>
      <c r="O25" s="284"/>
      <c r="P25" s="285"/>
      <c r="R25" s="231"/>
      <c r="S25" s="227"/>
      <c r="T25" s="190"/>
      <c r="U25" s="190"/>
      <c r="V25" s="190"/>
      <c r="W25" s="190"/>
      <c r="X25" s="190"/>
      <c r="Y25" s="190"/>
      <c r="Z25" s="190"/>
      <c r="AA25" s="190"/>
      <c r="AB25" s="190"/>
      <c r="AC25" s="190"/>
      <c r="AD25" s="190"/>
      <c r="AE25" s="190"/>
    </row>
    <row r="26" spans="2:31" ht="15" x14ac:dyDescent="0.25">
      <c r="B26" s="289" t="s">
        <v>61</v>
      </c>
      <c r="C26" s="290"/>
      <c r="D26" s="290"/>
      <c r="E26" s="278"/>
      <c r="F26" s="278"/>
      <c r="G26" s="278"/>
      <c r="H26" s="278"/>
      <c r="I26" s="278"/>
      <c r="J26" s="278"/>
      <c r="K26" s="286" t="s">
        <v>62</v>
      </c>
      <c r="L26" s="269"/>
      <c r="M26" s="270"/>
      <c r="N26" s="279" t="s">
        <v>97</v>
      </c>
      <c r="O26" s="280"/>
      <c r="P26" s="288"/>
      <c r="T26" s="244" t="s">
        <v>190</v>
      </c>
      <c r="U26" s="246"/>
      <c r="V26" s="246"/>
      <c r="W26" s="246"/>
      <c r="X26" s="246"/>
      <c r="Y26" s="246"/>
      <c r="Z26" s="246"/>
      <c r="AA26" s="246"/>
      <c r="AB26" s="246"/>
      <c r="AC26" s="190"/>
      <c r="AD26" s="190"/>
      <c r="AE26" s="190"/>
    </row>
    <row r="27" spans="2:31" s="119" customFormat="1" ht="6.75" customHeight="1" x14ac:dyDescent="0.25">
      <c r="B27" s="283"/>
      <c r="C27" s="284"/>
      <c r="D27" s="284"/>
      <c r="E27" s="284"/>
      <c r="F27" s="284"/>
      <c r="G27" s="284"/>
      <c r="H27" s="284"/>
      <c r="I27" s="284"/>
      <c r="J27" s="284"/>
      <c r="K27" s="284"/>
      <c r="L27" s="284"/>
      <c r="M27" s="284"/>
      <c r="N27" s="284"/>
      <c r="O27" s="284"/>
      <c r="P27" s="285"/>
      <c r="R27" s="231"/>
      <c r="S27" s="227"/>
      <c r="T27" s="190"/>
      <c r="U27" s="190"/>
      <c r="V27" s="190"/>
      <c r="W27" s="190"/>
      <c r="X27" s="190"/>
      <c r="Y27" s="190"/>
      <c r="Z27" s="190"/>
      <c r="AA27" s="190"/>
      <c r="AB27" s="190"/>
      <c r="AC27" s="190"/>
      <c r="AD27" s="190"/>
      <c r="AE27" s="190"/>
    </row>
    <row r="28" spans="2:31" ht="30" customHeight="1" x14ac:dyDescent="0.2">
      <c r="B28" s="268" t="s">
        <v>172</v>
      </c>
      <c r="C28" s="269"/>
      <c r="D28" s="270"/>
      <c r="E28" s="282" t="s">
        <v>232</v>
      </c>
      <c r="F28" s="278"/>
      <c r="G28" s="278"/>
      <c r="H28" s="278"/>
      <c r="I28" s="278"/>
      <c r="J28" s="278"/>
      <c r="K28" s="275" t="s">
        <v>173</v>
      </c>
      <c r="L28" s="276"/>
      <c r="M28" s="277"/>
      <c r="N28" s="278">
        <v>24</v>
      </c>
      <c r="O28" s="278"/>
      <c r="P28" s="287"/>
      <c r="T28" s="404" t="s">
        <v>191</v>
      </c>
      <c r="U28" s="405"/>
      <c r="V28" s="405"/>
      <c r="W28" s="405"/>
      <c r="X28" s="405"/>
      <c r="Y28" s="405"/>
      <c r="Z28" s="405"/>
      <c r="AA28" s="405"/>
      <c r="AB28" s="405"/>
      <c r="AC28" s="405"/>
      <c r="AD28" s="405"/>
      <c r="AE28" s="405"/>
    </row>
    <row r="29" spans="2:31" s="119" customFormat="1" ht="6.75" customHeight="1" x14ac:dyDescent="0.25">
      <c r="B29" s="283"/>
      <c r="C29" s="284"/>
      <c r="D29" s="284"/>
      <c r="E29" s="284"/>
      <c r="F29" s="284"/>
      <c r="G29" s="284"/>
      <c r="H29" s="284"/>
      <c r="I29" s="284"/>
      <c r="J29" s="284"/>
      <c r="K29" s="284"/>
      <c r="L29" s="284"/>
      <c r="M29" s="284"/>
      <c r="N29" s="284"/>
      <c r="O29" s="284"/>
      <c r="P29" s="285"/>
      <c r="R29" s="231"/>
      <c r="S29" s="227"/>
      <c r="T29" s="189"/>
      <c r="U29" s="189"/>
      <c r="V29" s="189"/>
      <c r="W29" s="189"/>
      <c r="X29" s="189"/>
      <c r="Y29" s="189"/>
      <c r="Z29" s="189"/>
      <c r="AA29" s="189"/>
      <c r="AB29" s="189"/>
      <c r="AC29" s="189"/>
      <c r="AD29" s="189"/>
      <c r="AE29" s="189"/>
    </row>
    <row r="30" spans="2:31" ht="14.45" customHeight="1" x14ac:dyDescent="0.25">
      <c r="B30" s="268" t="s">
        <v>107</v>
      </c>
      <c r="C30" s="269"/>
      <c r="D30" s="270"/>
      <c r="E30" s="344" t="s">
        <v>196</v>
      </c>
      <c r="F30" s="345"/>
      <c r="G30" s="345"/>
      <c r="H30" s="345"/>
      <c r="I30" s="345"/>
      <c r="J30" s="345"/>
      <c r="K30" s="345"/>
      <c r="L30" s="345"/>
      <c r="M30" s="345"/>
      <c r="N30" s="345"/>
      <c r="O30" s="345"/>
      <c r="P30" s="346"/>
      <c r="T30" s="242" t="s">
        <v>192</v>
      </c>
      <c r="U30" s="243"/>
      <c r="V30" s="243"/>
      <c r="W30" s="243"/>
      <c r="X30" s="243"/>
      <c r="Y30" s="243"/>
      <c r="Z30" s="243"/>
      <c r="AA30" s="243"/>
      <c r="AB30" s="243"/>
      <c r="AC30" s="243"/>
      <c r="AD30" s="243"/>
      <c r="AE30" s="189"/>
    </row>
    <row r="31" spans="2:31" ht="6.75" customHeight="1" thickBot="1" x14ac:dyDescent="0.3">
      <c r="B31" s="120"/>
      <c r="C31" s="121"/>
      <c r="D31" s="121"/>
      <c r="E31" s="121"/>
      <c r="F31" s="121"/>
      <c r="G31" s="121"/>
      <c r="H31" s="121"/>
      <c r="I31" s="121"/>
      <c r="J31" s="121"/>
      <c r="K31" s="121"/>
      <c r="L31" s="121"/>
      <c r="M31" s="121"/>
      <c r="N31" s="121"/>
      <c r="O31" s="121"/>
      <c r="P31" s="122"/>
      <c r="T31" s="189"/>
      <c r="U31" s="189"/>
      <c r="V31" s="189"/>
      <c r="W31" s="189"/>
      <c r="X31" s="189"/>
      <c r="Y31" s="189"/>
      <c r="Z31" s="189"/>
      <c r="AA31" s="189"/>
      <c r="AB31" s="189"/>
      <c r="AC31" s="189"/>
      <c r="AD31" s="189"/>
      <c r="AE31" s="189"/>
    </row>
    <row r="32" spans="2:31" s="2" customFormat="1" ht="15" customHeight="1" x14ac:dyDescent="0.25">
      <c r="B32" s="123">
        <v>1</v>
      </c>
      <c r="C32" s="255" t="s">
        <v>8</v>
      </c>
      <c r="D32" s="256"/>
      <c r="E32" s="256"/>
      <c r="F32" s="256"/>
      <c r="G32" s="256"/>
      <c r="H32" s="256"/>
      <c r="I32" s="256"/>
      <c r="J32" s="256"/>
      <c r="K32" s="256"/>
      <c r="L32" s="256"/>
      <c r="M32" s="256"/>
      <c r="N32" s="256"/>
      <c r="O32" s="256"/>
      <c r="P32" s="257"/>
      <c r="R32" s="228"/>
      <c r="S32" s="228"/>
      <c r="T32" s="192"/>
      <c r="U32" s="189"/>
      <c r="V32" s="192"/>
      <c r="W32" s="192"/>
      <c r="X32" s="192"/>
      <c r="Y32" s="192"/>
      <c r="Z32" s="192"/>
      <c r="AA32" s="192"/>
      <c r="AB32" s="192"/>
      <c r="AC32" s="192"/>
      <c r="AD32" s="192"/>
      <c r="AE32" s="192"/>
    </row>
    <row r="33" spans="2:31" ht="46.15" customHeight="1" x14ac:dyDescent="0.25">
      <c r="B33" s="4"/>
      <c r="C33" s="125" t="s">
        <v>9</v>
      </c>
      <c r="D33" s="271" t="s">
        <v>1</v>
      </c>
      <c r="E33" s="271"/>
      <c r="F33" s="271"/>
      <c r="G33" s="271"/>
      <c r="H33" s="271"/>
      <c r="I33" s="271"/>
      <c r="J33" s="271"/>
      <c r="K33" s="341" t="s">
        <v>116</v>
      </c>
      <c r="L33" s="341"/>
      <c r="M33" s="341" t="s">
        <v>176</v>
      </c>
      <c r="N33" s="343"/>
      <c r="O33" s="341" t="s">
        <v>79</v>
      </c>
      <c r="P33" s="342"/>
      <c r="T33" s="242" t="s">
        <v>193</v>
      </c>
      <c r="U33" s="246"/>
      <c r="V33" s="246"/>
      <c r="W33" s="246"/>
      <c r="X33" s="246"/>
      <c r="Y33" s="246"/>
      <c r="Z33" s="246"/>
      <c r="AA33" s="246"/>
      <c r="AB33" s="189"/>
      <c r="AC33" s="189"/>
      <c r="AD33" s="189"/>
      <c r="AE33" s="189"/>
    </row>
    <row r="34" spans="2:31" ht="15" customHeight="1" x14ac:dyDescent="0.25">
      <c r="B34" s="4"/>
      <c r="C34" s="271" t="s">
        <v>95</v>
      </c>
      <c r="D34" s="271"/>
      <c r="E34" s="271"/>
      <c r="F34" s="271"/>
      <c r="G34" s="271"/>
      <c r="H34" s="271"/>
      <c r="I34" s="271"/>
      <c r="J34" s="271"/>
      <c r="K34" s="323"/>
      <c r="L34" s="323"/>
      <c r="M34" s="323"/>
      <c r="N34" s="323"/>
      <c r="O34" s="323"/>
      <c r="P34" s="324"/>
      <c r="T34" s="242"/>
      <c r="U34" s="246"/>
      <c r="V34" s="246"/>
      <c r="W34" s="246"/>
      <c r="X34" s="246"/>
      <c r="Y34" s="246"/>
      <c r="Z34" s="246"/>
      <c r="AA34" s="246"/>
      <c r="AB34" s="246"/>
    </row>
    <row r="35" spans="2:31" ht="15" x14ac:dyDescent="0.25">
      <c r="B35" s="4"/>
      <c r="C35" s="100">
        <v>1.1000000000000001</v>
      </c>
      <c r="D35" s="275" t="s">
        <v>80</v>
      </c>
      <c r="E35" s="276"/>
      <c r="F35" s="276"/>
      <c r="G35" s="276"/>
      <c r="H35" s="276"/>
      <c r="I35" s="276"/>
      <c r="J35" s="277"/>
      <c r="K35" s="248"/>
      <c r="L35" s="248"/>
      <c r="M35" s="248"/>
      <c r="N35" s="248"/>
      <c r="O35" s="260">
        <f>SUM(K35:N35)</f>
        <v>0</v>
      </c>
      <c r="P35" s="261"/>
      <c r="T35" s="242" t="s">
        <v>220</v>
      </c>
      <c r="U35" s="246"/>
      <c r="V35" s="246"/>
      <c r="W35" s="246"/>
      <c r="X35" s="246"/>
      <c r="Y35" s="246"/>
      <c r="Z35" s="246"/>
      <c r="AA35" s="246"/>
      <c r="AB35" s="246"/>
      <c r="AC35" s="246"/>
      <c r="AD35" s="246"/>
      <c r="AE35" s="246"/>
    </row>
    <row r="36" spans="2:31" x14ac:dyDescent="0.25">
      <c r="B36" s="4"/>
      <c r="C36" s="100">
        <v>1.2</v>
      </c>
      <c r="D36" s="275" t="s">
        <v>81</v>
      </c>
      <c r="E36" s="276"/>
      <c r="F36" s="276"/>
      <c r="G36" s="276"/>
      <c r="H36" s="276"/>
      <c r="I36" s="276"/>
      <c r="J36" s="277"/>
      <c r="K36" s="248"/>
      <c r="L36" s="248"/>
      <c r="M36" s="248"/>
      <c r="N36" s="248"/>
      <c r="O36" s="260">
        <f t="shared" ref="O36:O51" si="0">SUM(K36:N36)</f>
        <v>0</v>
      </c>
      <c r="P36" s="261"/>
    </row>
    <row r="37" spans="2:31" x14ac:dyDescent="0.25">
      <c r="B37" s="4"/>
      <c r="C37" s="100">
        <v>1.3</v>
      </c>
      <c r="D37" s="275" t="s">
        <v>82</v>
      </c>
      <c r="E37" s="276"/>
      <c r="F37" s="276"/>
      <c r="G37" s="276"/>
      <c r="H37" s="276"/>
      <c r="I37" s="276"/>
      <c r="J37" s="277"/>
      <c r="K37" s="248"/>
      <c r="L37" s="248"/>
      <c r="M37" s="248"/>
      <c r="N37" s="248"/>
      <c r="O37" s="260">
        <f t="shared" si="0"/>
        <v>0</v>
      </c>
      <c r="P37" s="261"/>
    </row>
    <row r="38" spans="2:31" x14ac:dyDescent="0.25">
      <c r="B38" s="4"/>
      <c r="C38" s="100">
        <v>1.4</v>
      </c>
      <c r="D38" s="275" t="s">
        <v>115</v>
      </c>
      <c r="E38" s="276"/>
      <c r="F38" s="276"/>
      <c r="G38" s="276"/>
      <c r="H38" s="276"/>
      <c r="I38" s="276"/>
      <c r="J38" s="277"/>
      <c r="K38" s="248"/>
      <c r="L38" s="248"/>
      <c r="M38" s="248"/>
      <c r="N38" s="248"/>
      <c r="O38" s="260">
        <f t="shared" ref="O38" si="1">SUM(K38:N38)</f>
        <v>0</v>
      </c>
      <c r="P38" s="261"/>
    </row>
    <row r="39" spans="2:31" ht="6.75" customHeight="1" x14ac:dyDescent="0.25">
      <c r="B39" s="4"/>
      <c r="C39" s="126">
        <f>SUM(K39:N39)</f>
        <v>0</v>
      </c>
      <c r="D39" s="127"/>
      <c r="E39" s="127"/>
      <c r="F39" s="127"/>
      <c r="G39" s="127"/>
      <c r="H39" s="127"/>
      <c r="I39" s="127"/>
      <c r="J39" s="127"/>
      <c r="K39" s="128"/>
      <c r="L39" s="128"/>
      <c r="M39" s="128"/>
      <c r="N39" s="128"/>
      <c r="O39" s="128"/>
      <c r="P39" s="129"/>
    </row>
    <row r="40" spans="2:31" ht="14.45" customHeight="1" x14ac:dyDescent="0.25">
      <c r="B40" s="4"/>
      <c r="C40" s="271" t="s">
        <v>139</v>
      </c>
      <c r="D40" s="271"/>
      <c r="E40" s="271"/>
      <c r="F40" s="271"/>
      <c r="G40" s="271"/>
      <c r="H40" s="271"/>
      <c r="I40" s="271"/>
      <c r="J40" s="271"/>
      <c r="K40" s="260"/>
      <c r="L40" s="260"/>
      <c r="M40" s="260"/>
      <c r="N40" s="260"/>
      <c r="O40" s="260"/>
      <c r="P40" s="261"/>
    </row>
    <row r="41" spans="2:31" ht="15" customHeight="1" x14ac:dyDescent="0.25">
      <c r="B41" s="4"/>
      <c r="C41" s="100">
        <v>1.5</v>
      </c>
      <c r="D41" s="275" t="s">
        <v>42</v>
      </c>
      <c r="E41" s="276"/>
      <c r="F41" s="276"/>
      <c r="G41" s="276"/>
      <c r="H41" s="276"/>
      <c r="I41" s="276"/>
      <c r="J41" s="277"/>
      <c r="K41" s="263"/>
      <c r="L41" s="264"/>
      <c r="M41" s="248">
        <v>1003006.2645120001</v>
      </c>
      <c r="N41" s="248"/>
      <c r="O41" s="260">
        <f>SUM(K41:N41)</f>
        <v>1003006.2645120001</v>
      </c>
      <c r="P41" s="261"/>
    </row>
    <row r="42" spans="2:31" ht="15" customHeight="1" x14ac:dyDescent="0.25">
      <c r="B42" s="4"/>
      <c r="C42" s="100">
        <v>1.6</v>
      </c>
      <c r="D42" s="275" t="s">
        <v>43</v>
      </c>
      <c r="E42" s="276"/>
      <c r="F42" s="276"/>
      <c r="G42" s="276"/>
      <c r="H42" s="276"/>
      <c r="I42" s="276"/>
      <c r="J42" s="277"/>
      <c r="K42" s="248"/>
      <c r="L42" s="248"/>
      <c r="M42" s="248">
        <v>230283.2</v>
      </c>
      <c r="N42" s="248"/>
      <c r="O42" s="260">
        <f t="shared" si="0"/>
        <v>230283.2</v>
      </c>
      <c r="P42" s="261"/>
    </row>
    <row r="43" spans="2:31" ht="15" customHeight="1" x14ac:dyDescent="0.25">
      <c r="B43" s="4"/>
      <c r="C43" s="100">
        <v>1.7</v>
      </c>
      <c r="D43" s="130" t="s">
        <v>133</v>
      </c>
      <c r="E43" s="131"/>
      <c r="F43" s="131"/>
      <c r="G43" s="131"/>
      <c r="H43" s="131"/>
      <c r="I43" s="131"/>
      <c r="J43" s="132"/>
      <c r="K43" s="248"/>
      <c r="L43" s="248"/>
      <c r="M43" s="248">
        <v>66640</v>
      </c>
      <c r="N43" s="248"/>
      <c r="O43" s="260">
        <f t="shared" si="0"/>
        <v>66640</v>
      </c>
      <c r="P43" s="261"/>
    </row>
    <row r="44" spans="2:31" ht="15" customHeight="1" x14ac:dyDescent="0.25">
      <c r="B44" s="4"/>
      <c r="C44" s="100">
        <v>1.8</v>
      </c>
      <c r="D44" s="275" t="s">
        <v>44</v>
      </c>
      <c r="E44" s="276"/>
      <c r="F44" s="276"/>
      <c r="G44" s="276"/>
      <c r="H44" s="276"/>
      <c r="I44" s="276"/>
      <c r="J44" s="277"/>
      <c r="K44" s="248"/>
      <c r="L44" s="248"/>
      <c r="M44" s="248">
        <v>5596276.8720000004</v>
      </c>
      <c r="N44" s="248"/>
      <c r="O44" s="260">
        <f t="shared" si="0"/>
        <v>5596276.8720000004</v>
      </c>
      <c r="P44" s="261"/>
    </row>
    <row r="45" spans="2:31" ht="15" customHeight="1" x14ac:dyDescent="0.25">
      <c r="B45" s="4"/>
      <c r="C45" s="100">
        <v>1.9</v>
      </c>
      <c r="D45" s="275" t="s">
        <v>45</v>
      </c>
      <c r="E45" s="276"/>
      <c r="F45" s="276"/>
      <c r="G45" s="276"/>
      <c r="H45" s="276"/>
      <c r="I45" s="276"/>
      <c r="J45" s="277"/>
      <c r="K45" s="248"/>
      <c r="L45" s="248"/>
      <c r="M45" s="248">
        <v>4989522.140048</v>
      </c>
      <c r="N45" s="248"/>
      <c r="O45" s="260">
        <f t="shared" si="0"/>
        <v>4989522.140048</v>
      </c>
      <c r="P45" s="261"/>
    </row>
    <row r="46" spans="2:31" ht="15" customHeight="1" x14ac:dyDescent="0.25">
      <c r="B46" s="4"/>
      <c r="C46" s="133" t="s">
        <v>83</v>
      </c>
      <c r="D46" s="275" t="s">
        <v>46</v>
      </c>
      <c r="E46" s="276"/>
      <c r="F46" s="276"/>
      <c r="G46" s="276"/>
      <c r="H46" s="276"/>
      <c r="I46" s="276"/>
      <c r="J46" s="277"/>
      <c r="K46" s="248"/>
      <c r="L46" s="248"/>
      <c r="M46" s="248">
        <v>6308939.6560000004</v>
      </c>
      <c r="N46" s="248"/>
      <c r="O46" s="260">
        <f t="shared" si="0"/>
        <v>6308939.6560000004</v>
      </c>
      <c r="P46" s="261"/>
    </row>
    <row r="47" spans="2:31" ht="15" customHeight="1" x14ac:dyDescent="0.25">
      <c r="B47" s="4"/>
      <c r="C47" s="133" t="s">
        <v>84</v>
      </c>
      <c r="D47" s="275" t="s">
        <v>47</v>
      </c>
      <c r="E47" s="276"/>
      <c r="F47" s="276"/>
      <c r="G47" s="276"/>
      <c r="H47" s="276"/>
      <c r="I47" s="276"/>
      <c r="J47" s="277"/>
      <c r="K47" s="248"/>
      <c r="L47" s="248"/>
      <c r="M47" s="248">
        <v>5166937.7280000001</v>
      </c>
      <c r="N47" s="248"/>
      <c r="O47" s="260">
        <f t="shared" si="0"/>
        <v>5166937.7280000001</v>
      </c>
      <c r="P47" s="261"/>
    </row>
    <row r="48" spans="2:31" ht="15" customHeight="1" x14ac:dyDescent="0.25">
      <c r="B48" s="4"/>
      <c r="C48" s="133" t="s">
        <v>85</v>
      </c>
      <c r="D48" s="275" t="s">
        <v>72</v>
      </c>
      <c r="E48" s="276"/>
      <c r="F48" s="276"/>
      <c r="G48" s="276"/>
      <c r="H48" s="276"/>
      <c r="I48" s="276"/>
      <c r="J48" s="277"/>
      <c r="K48" s="248"/>
      <c r="L48" s="248"/>
      <c r="M48" s="248">
        <v>311912.77521599998</v>
      </c>
      <c r="N48" s="248"/>
      <c r="O48" s="260">
        <f t="shared" si="0"/>
        <v>311912.77521599998</v>
      </c>
      <c r="P48" s="261"/>
    </row>
    <row r="49" spans="2:32" ht="15" customHeight="1" x14ac:dyDescent="0.25">
      <c r="B49" s="4"/>
      <c r="C49" s="133" t="s">
        <v>86</v>
      </c>
      <c r="D49" s="275" t="s">
        <v>126</v>
      </c>
      <c r="E49" s="276"/>
      <c r="F49" s="276"/>
      <c r="G49" s="276"/>
      <c r="H49" s="276"/>
      <c r="I49" s="276"/>
      <c r="J49" s="277"/>
      <c r="K49" s="248"/>
      <c r="L49" s="248"/>
      <c r="M49" s="248">
        <v>687930.04</v>
      </c>
      <c r="N49" s="248"/>
      <c r="O49" s="260">
        <f t="shared" si="0"/>
        <v>687930.04</v>
      </c>
      <c r="P49" s="261"/>
    </row>
    <row r="50" spans="2:32" ht="15" customHeight="1" x14ac:dyDescent="0.25">
      <c r="B50" s="4"/>
      <c r="C50" s="133" t="s">
        <v>87</v>
      </c>
      <c r="D50" s="275" t="s">
        <v>134</v>
      </c>
      <c r="E50" s="276"/>
      <c r="F50" s="276"/>
      <c r="G50" s="276"/>
      <c r="H50" s="276"/>
      <c r="I50" s="276"/>
      <c r="J50" s="277"/>
      <c r="K50" s="248"/>
      <c r="L50" s="248"/>
      <c r="M50" s="248">
        <v>592416.15393333347</v>
      </c>
      <c r="N50" s="248"/>
      <c r="O50" s="260">
        <f t="shared" si="0"/>
        <v>592416.15393333347</v>
      </c>
      <c r="P50" s="261"/>
    </row>
    <row r="51" spans="2:32" ht="15" customHeight="1" x14ac:dyDescent="0.25">
      <c r="B51" s="4"/>
      <c r="C51" s="133" t="s">
        <v>88</v>
      </c>
      <c r="D51" s="275" t="s">
        <v>127</v>
      </c>
      <c r="E51" s="276"/>
      <c r="F51" s="276"/>
      <c r="G51" s="276"/>
      <c r="H51" s="276"/>
      <c r="I51" s="276"/>
      <c r="J51" s="277"/>
      <c r="K51" s="248"/>
      <c r="L51" s="248"/>
      <c r="M51" s="248">
        <v>198920.8</v>
      </c>
      <c r="N51" s="248"/>
      <c r="O51" s="260">
        <f t="shared" si="0"/>
        <v>198920.8</v>
      </c>
      <c r="P51" s="261"/>
    </row>
    <row r="52" spans="2:32" ht="15" customHeight="1" x14ac:dyDescent="0.25">
      <c r="B52" s="4"/>
      <c r="C52" s="133" t="s">
        <v>114</v>
      </c>
      <c r="D52" s="275" t="s">
        <v>128</v>
      </c>
      <c r="E52" s="276"/>
      <c r="F52" s="276"/>
      <c r="G52" s="276"/>
      <c r="H52" s="276"/>
      <c r="I52" s="276"/>
      <c r="J52" s="277"/>
      <c r="K52" s="248"/>
      <c r="L52" s="248"/>
      <c r="M52" s="248">
        <v>2820274.6880000001</v>
      </c>
      <c r="N52" s="248"/>
      <c r="O52" s="260">
        <f t="shared" ref="O52:O53" si="2">SUM(K52:N52)</f>
        <v>2820274.6880000001</v>
      </c>
      <c r="P52" s="261"/>
    </row>
    <row r="53" spans="2:32" ht="15" customHeight="1" x14ac:dyDescent="0.25">
      <c r="B53" s="4"/>
      <c r="C53" s="133" t="s">
        <v>122</v>
      </c>
      <c r="D53" s="134" t="s">
        <v>131</v>
      </c>
      <c r="E53" s="135"/>
      <c r="F53" s="135"/>
      <c r="G53" s="135"/>
      <c r="H53" s="135"/>
      <c r="I53" s="135"/>
      <c r="J53" s="136"/>
      <c r="K53" s="248"/>
      <c r="L53" s="248"/>
      <c r="M53" s="248">
        <v>893177.299</v>
      </c>
      <c r="N53" s="248"/>
      <c r="O53" s="260">
        <f t="shared" si="2"/>
        <v>893177.299</v>
      </c>
      <c r="P53" s="261"/>
    </row>
    <row r="54" spans="2:32" ht="15" customHeight="1" x14ac:dyDescent="0.25">
      <c r="B54" s="4"/>
      <c r="C54" s="133" t="s">
        <v>129</v>
      </c>
      <c r="D54" s="134" t="s">
        <v>111</v>
      </c>
      <c r="E54" s="135"/>
      <c r="F54" s="135"/>
      <c r="G54" s="135"/>
      <c r="H54" s="135"/>
      <c r="I54" s="135"/>
      <c r="J54" s="136"/>
      <c r="K54" s="248"/>
      <c r="L54" s="248"/>
      <c r="M54" s="248">
        <v>3851680.0000000005</v>
      </c>
      <c r="N54" s="248"/>
      <c r="O54" s="260">
        <f t="shared" ref="O54" si="3">SUM(K54:N54)</f>
        <v>3851680.0000000005</v>
      </c>
      <c r="P54" s="261"/>
    </row>
    <row r="55" spans="2:32" ht="15" customHeight="1" x14ac:dyDescent="0.25">
      <c r="B55" s="4"/>
      <c r="C55" s="133" t="s">
        <v>130</v>
      </c>
      <c r="D55" s="275" t="s">
        <v>132</v>
      </c>
      <c r="E55" s="276"/>
      <c r="F55" s="276"/>
      <c r="G55" s="276"/>
      <c r="H55" s="276"/>
      <c r="I55" s="276"/>
      <c r="J55" s="277"/>
      <c r="K55" s="248"/>
      <c r="L55" s="248"/>
      <c r="M55" s="248">
        <f>SUM(M41:N54)*10%</f>
        <v>3271791.7616709336</v>
      </c>
      <c r="N55" s="248"/>
      <c r="O55" s="260">
        <f>SUM(K55:N55)</f>
        <v>3271791.7616709336</v>
      </c>
      <c r="P55" s="261"/>
    </row>
    <row r="56" spans="2:32" s="2" customFormat="1" ht="15" customHeight="1" thickBot="1" x14ac:dyDescent="0.3">
      <c r="B56" s="137"/>
      <c r="C56" s="253" t="s">
        <v>135</v>
      </c>
      <c r="D56" s="250"/>
      <c r="E56" s="250"/>
      <c r="F56" s="250"/>
      <c r="G56" s="250"/>
      <c r="H56" s="250"/>
      <c r="I56" s="250"/>
      <c r="J56" s="250"/>
      <c r="K56" s="251">
        <f>SUM(K35:L55)</f>
        <v>0</v>
      </c>
      <c r="L56" s="252"/>
      <c r="M56" s="251">
        <f>SUM(M35:N55)</f>
        <v>35989709.378380269</v>
      </c>
      <c r="N56" s="252"/>
      <c r="O56" s="258">
        <f>SUM(K56:N56)</f>
        <v>35989709.378380269</v>
      </c>
      <c r="P56" s="259"/>
      <c r="R56" s="228"/>
      <c r="S56" s="228"/>
      <c r="T56" s="124"/>
      <c r="U56" s="124"/>
    </row>
    <row r="57" spans="2:32" s="2" customFormat="1" x14ac:dyDescent="0.25">
      <c r="B57" s="123">
        <v>2</v>
      </c>
      <c r="C57" s="138" t="s">
        <v>69</v>
      </c>
      <c r="D57" s="139"/>
      <c r="E57" s="139"/>
      <c r="F57" s="139"/>
      <c r="G57" s="139"/>
      <c r="H57" s="139"/>
      <c r="I57" s="139"/>
      <c r="J57" s="139"/>
      <c r="K57" s="139"/>
      <c r="L57" s="139"/>
      <c r="M57" s="139"/>
      <c r="N57" s="139"/>
      <c r="O57" s="139"/>
      <c r="P57" s="140"/>
      <c r="R57" s="228"/>
      <c r="S57" s="228"/>
      <c r="T57" s="124"/>
      <c r="U57" s="124"/>
    </row>
    <row r="58" spans="2:32" ht="12.75" customHeight="1" x14ac:dyDescent="0.25">
      <c r="B58" s="4"/>
      <c r="C58" s="100">
        <v>2.1</v>
      </c>
      <c r="D58" s="275" t="s">
        <v>15</v>
      </c>
      <c r="E58" s="276"/>
      <c r="F58" s="276"/>
      <c r="G58" s="276"/>
      <c r="H58" s="276"/>
      <c r="I58" s="276"/>
      <c r="J58" s="277"/>
      <c r="K58" s="392"/>
      <c r="L58" s="393"/>
      <c r="M58" s="393"/>
      <c r="N58" s="394"/>
      <c r="O58" s="260">
        <f>SUM(O59:P65)</f>
        <v>5906463.3600000013</v>
      </c>
      <c r="P58" s="261"/>
      <c r="T58" s="242" t="s">
        <v>194</v>
      </c>
      <c r="U58" s="408"/>
      <c r="V58" s="408"/>
      <c r="W58" s="408"/>
      <c r="X58" s="408"/>
      <c r="Y58" s="408"/>
      <c r="Z58" s="408"/>
      <c r="AA58" s="408"/>
      <c r="AB58" s="408"/>
      <c r="AC58" s="408"/>
      <c r="AD58" s="408"/>
      <c r="AE58" s="408"/>
      <c r="AF58" s="408"/>
    </row>
    <row r="59" spans="2:32" ht="12.75" customHeight="1" x14ac:dyDescent="0.25">
      <c r="B59" s="4"/>
      <c r="C59" s="141" t="s">
        <v>156</v>
      </c>
      <c r="D59" s="395" t="s">
        <v>149</v>
      </c>
      <c r="E59" s="396"/>
      <c r="F59" s="396"/>
      <c r="G59" s="396"/>
      <c r="H59" s="396"/>
      <c r="I59" s="396"/>
      <c r="J59" s="397"/>
      <c r="K59" s="248"/>
      <c r="L59" s="248"/>
      <c r="M59" s="248"/>
      <c r="N59" s="248"/>
      <c r="O59" s="260">
        <f t="shared" ref="O59:O65" si="4">SUM(K59:N59)</f>
        <v>0</v>
      </c>
      <c r="P59" s="261"/>
    </row>
    <row r="60" spans="2:32" ht="12.75" customHeight="1" x14ac:dyDescent="0.25">
      <c r="B60" s="4"/>
      <c r="C60" s="141" t="s">
        <v>157</v>
      </c>
      <c r="D60" s="395" t="s">
        <v>150</v>
      </c>
      <c r="E60" s="396"/>
      <c r="F60" s="396"/>
      <c r="G60" s="396"/>
      <c r="H60" s="396"/>
      <c r="I60" s="396"/>
      <c r="J60" s="397"/>
      <c r="K60" s="248">
        <v>1688137.9200000002</v>
      </c>
      <c r="L60" s="248"/>
      <c r="M60" s="248"/>
      <c r="N60" s="248"/>
      <c r="O60" s="260">
        <f t="shared" si="4"/>
        <v>1688137.9200000002</v>
      </c>
      <c r="P60" s="261"/>
    </row>
    <row r="61" spans="2:32" ht="12.75" customHeight="1" x14ac:dyDescent="0.25">
      <c r="B61" s="4"/>
      <c r="C61" s="141" t="s">
        <v>158</v>
      </c>
      <c r="D61" s="395" t="s">
        <v>151</v>
      </c>
      <c r="E61" s="396"/>
      <c r="F61" s="396"/>
      <c r="G61" s="396"/>
      <c r="H61" s="396"/>
      <c r="I61" s="396"/>
      <c r="J61" s="397"/>
      <c r="K61" s="248">
        <v>722135.68</v>
      </c>
      <c r="L61" s="248"/>
      <c r="M61" s="248"/>
      <c r="N61" s="248"/>
      <c r="O61" s="260">
        <f t="shared" si="4"/>
        <v>722135.68</v>
      </c>
      <c r="P61" s="261"/>
      <c r="T61" s="237"/>
    </row>
    <row r="62" spans="2:32" ht="12.75" customHeight="1" x14ac:dyDescent="0.25">
      <c r="B62" s="4"/>
      <c r="C62" s="141" t="s">
        <v>159</v>
      </c>
      <c r="D62" s="395" t="s">
        <v>152</v>
      </c>
      <c r="E62" s="396"/>
      <c r="F62" s="396"/>
      <c r="G62" s="396"/>
      <c r="H62" s="396"/>
      <c r="I62" s="396"/>
      <c r="J62" s="397"/>
      <c r="K62" s="248">
        <v>280732.48000000004</v>
      </c>
      <c r="L62" s="248"/>
      <c r="M62" s="248"/>
      <c r="N62" s="248"/>
      <c r="O62" s="260">
        <f t="shared" si="4"/>
        <v>280732.48000000004</v>
      </c>
      <c r="P62" s="261"/>
      <c r="T62" s="237"/>
    </row>
    <row r="63" spans="2:32" ht="12.75" customHeight="1" x14ac:dyDescent="0.25">
      <c r="B63" s="4"/>
      <c r="C63" s="141" t="s">
        <v>160</v>
      </c>
      <c r="D63" s="395" t="s">
        <v>153</v>
      </c>
      <c r="E63" s="396"/>
      <c r="F63" s="396"/>
      <c r="G63" s="396"/>
      <c r="H63" s="396"/>
      <c r="I63" s="396"/>
      <c r="J63" s="397"/>
      <c r="K63" s="248">
        <v>402243.52</v>
      </c>
      <c r="L63" s="248"/>
      <c r="M63" s="263">
        <v>139997.76000000001</v>
      </c>
      <c r="N63" s="264"/>
      <c r="O63" s="260">
        <f t="shared" si="4"/>
        <v>542241.28000000003</v>
      </c>
      <c r="P63" s="261"/>
      <c r="T63" s="239"/>
    </row>
    <row r="64" spans="2:32" ht="12.75" customHeight="1" x14ac:dyDescent="0.25">
      <c r="B64" s="4"/>
      <c r="C64" s="141" t="s">
        <v>161</v>
      </c>
      <c r="D64" s="395" t="s">
        <v>154</v>
      </c>
      <c r="E64" s="396"/>
      <c r="F64" s="396"/>
      <c r="G64" s="396"/>
      <c r="H64" s="396"/>
      <c r="I64" s="396"/>
      <c r="J64" s="397"/>
      <c r="K64" s="248"/>
      <c r="L64" s="248"/>
      <c r="M64" s="263">
        <v>2382751.8400000003</v>
      </c>
      <c r="N64" s="264"/>
      <c r="O64" s="260">
        <f t="shared" si="4"/>
        <v>2382751.8400000003</v>
      </c>
      <c r="P64" s="261"/>
      <c r="T64" s="239"/>
    </row>
    <row r="65" spans="2:28" ht="12.75" customHeight="1" x14ac:dyDescent="0.25">
      <c r="B65" s="4"/>
      <c r="C65" s="141" t="s">
        <v>162</v>
      </c>
      <c r="D65" s="395" t="s">
        <v>155</v>
      </c>
      <c r="E65" s="396"/>
      <c r="F65" s="396"/>
      <c r="G65" s="396"/>
      <c r="H65" s="396"/>
      <c r="I65" s="396"/>
      <c r="J65" s="397"/>
      <c r="K65" s="248"/>
      <c r="L65" s="248"/>
      <c r="M65" s="263">
        <v>290464.16000000003</v>
      </c>
      <c r="N65" s="264"/>
      <c r="O65" s="260">
        <f t="shared" si="4"/>
        <v>290464.16000000003</v>
      </c>
      <c r="P65" s="261"/>
      <c r="T65" s="239"/>
    </row>
    <row r="66" spans="2:28" s="2" customFormat="1" ht="15" customHeight="1" thickBot="1" x14ac:dyDescent="0.3">
      <c r="B66" s="142"/>
      <c r="C66" s="249" t="s">
        <v>105</v>
      </c>
      <c r="D66" s="250"/>
      <c r="E66" s="250"/>
      <c r="F66" s="250"/>
      <c r="G66" s="250"/>
      <c r="H66" s="250"/>
      <c r="I66" s="250"/>
      <c r="J66" s="254"/>
      <c r="K66" s="251">
        <f>SUM(K59:L65)</f>
        <v>3093249.6</v>
      </c>
      <c r="L66" s="252"/>
      <c r="M66" s="251">
        <f>SUM(M59:N65)</f>
        <v>2813213.7600000007</v>
      </c>
      <c r="N66" s="252"/>
      <c r="O66" s="258">
        <f>SUM(K66:N66)</f>
        <v>5906463.3600000013</v>
      </c>
      <c r="P66" s="259"/>
      <c r="R66" s="228"/>
      <c r="S66" s="228"/>
      <c r="T66" s="238"/>
      <c r="U66" s="124"/>
    </row>
    <row r="67" spans="2:28" s="2" customFormat="1" ht="15" customHeight="1" x14ac:dyDescent="0.25">
      <c r="B67" s="123">
        <v>3</v>
      </c>
      <c r="C67" s="255" t="s">
        <v>90</v>
      </c>
      <c r="D67" s="256"/>
      <c r="E67" s="256"/>
      <c r="F67" s="256"/>
      <c r="G67" s="256"/>
      <c r="H67" s="256"/>
      <c r="I67" s="256"/>
      <c r="J67" s="256"/>
      <c r="K67" s="256"/>
      <c r="L67" s="256"/>
      <c r="M67" s="256"/>
      <c r="N67" s="256"/>
      <c r="O67" s="256"/>
      <c r="P67" s="257"/>
      <c r="R67" s="228"/>
      <c r="S67" s="228"/>
      <c r="T67" s="124"/>
      <c r="U67" s="124"/>
    </row>
    <row r="68" spans="2:28" ht="12.75" customHeight="1" x14ac:dyDescent="0.25">
      <c r="B68" s="4"/>
      <c r="C68" s="100">
        <v>3.1</v>
      </c>
      <c r="D68" s="275" t="s">
        <v>90</v>
      </c>
      <c r="E68" s="276"/>
      <c r="F68" s="276"/>
      <c r="G68" s="276"/>
      <c r="H68" s="276"/>
      <c r="I68" s="276"/>
      <c r="J68" s="277"/>
      <c r="K68" s="248"/>
      <c r="L68" s="248"/>
      <c r="M68" s="248">
        <v>1623107.37</v>
      </c>
      <c r="N68" s="248"/>
      <c r="O68" s="260">
        <f t="shared" ref="O68" si="5">SUM(K68:N68)</f>
        <v>1623107.37</v>
      </c>
      <c r="P68" s="261"/>
      <c r="R68" s="227" t="s">
        <v>12</v>
      </c>
      <c r="T68" s="116" t="s">
        <v>12</v>
      </c>
    </row>
    <row r="69" spans="2:28" s="2" customFormat="1" ht="15" customHeight="1" thickBot="1" x14ac:dyDescent="0.3">
      <c r="B69" s="142"/>
      <c r="C69" s="249" t="s">
        <v>91</v>
      </c>
      <c r="D69" s="250"/>
      <c r="E69" s="250"/>
      <c r="F69" s="250"/>
      <c r="G69" s="250"/>
      <c r="H69" s="250"/>
      <c r="I69" s="250"/>
      <c r="J69" s="254"/>
      <c r="K69" s="251">
        <f>SUM(K68)</f>
        <v>0</v>
      </c>
      <c r="L69" s="252"/>
      <c r="M69" s="251">
        <f>SUM(M68)</f>
        <v>1623107.37</v>
      </c>
      <c r="N69" s="252"/>
      <c r="O69" s="258">
        <f>SUM(K69:N69)</f>
        <v>1623107.37</v>
      </c>
      <c r="P69" s="259"/>
      <c r="R69" s="228"/>
      <c r="S69" s="228"/>
      <c r="T69" s="124"/>
      <c r="U69" s="124"/>
    </row>
    <row r="70" spans="2:28" s="2" customFormat="1" ht="15" customHeight="1" x14ac:dyDescent="0.25">
      <c r="B70" s="123">
        <v>4</v>
      </c>
      <c r="C70" s="255" t="s">
        <v>13</v>
      </c>
      <c r="D70" s="256"/>
      <c r="E70" s="256"/>
      <c r="F70" s="256"/>
      <c r="G70" s="256"/>
      <c r="H70" s="256"/>
      <c r="I70" s="256"/>
      <c r="J70" s="256"/>
      <c r="K70" s="256"/>
      <c r="L70" s="256"/>
      <c r="M70" s="256"/>
      <c r="N70" s="256"/>
      <c r="O70" s="256"/>
      <c r="P70" s="257"/>
      <c r="R70" s="228"/>
      <c r="S70" s="228"/>
      <c r="T70" s="124"/>
      <c r="U70" s="124"/>
    </row>
    <row r="71" spans="2:28" ht="27.95" customHeight="1" x14ac:dyDescent="0.25">
      <c r="B71" s="4"/>
      <c r="C71" s="125" t="s">
        <v>9</v>
      </c>
      <c r="D71" s="272" t="s">
        <v>1</v>
      </c>
      <c r="E71" s="273"/>
      <c r="F71" s="274"/>
      <c r="G71" s="340" t="s">
        <v>10</v>
      </c>
      <c r="H71" s="340"/>
      <c r="I71" s="143" t="s">
        <v>63</v>
      </c>
      <c r="J71" s="143" t="s">
        <v>11</v>
      </c>
      <c r="K71" s="341" t="s">
        <v>117</v>
      </c>
      <c r="L71" s="341"/>
      <c r="M71" s="341" t="s">
        <v>118</v>
      </c>
      <c r="N71" s="341"/>
      <c r="O71" s="341" t="s">
        <v>79</v>
      </c>
      <c r="P71" s="342"/>
    </row>
    <row r="72" spans="2:28" x14ac:dyDescent="0.25">
      <c r="B72" s="4"/>
      <c r="C72" s="100">
        <v>4.0999999999999996</v>
      </c>
      <c r="D72" s="294" t="s">
        <v>68</v>
      </c>
      <c r="E72" s="294"/>
      <c r="F72" s="294"/>
      <c r="G72" s="295">
        <v>1</v>
      </c>
      <c r="H72" s="295"/>
      <c r="I72" s="3" t="s">
        <v>64</v>
      </c>
      <c r="J72" s="70">
        <v>50000</v>
      </c>
      <c r="K72" s="248"/>
      <c r="L72" s="248"/>
      <c r="M72" s="262">
        <f>J72*G72</f>
        <v>50000</v>
      </c>
      <c r="N72" s="262"/>
      <c r="O72" s="260">
        <f>SUM(K72:N72)</f>
        <v>50000</v>
      </c>
      <c r="P72" s="261"/>
    </row>
    <row r="73" spans="2:28" ht="13.15" customHeight="1" x14ac:dyDescent="0.25">
      <c r="B73" s="4"/>
      <c r="C73" s="100">
        <v>4.2</v>
      </c>
      <c r="D73" s="294" t="s">
        <v>66</v>
      </c>
      <c r="E73" s="294"/>
      <c r="F73" s="294"/>
      <c r="G73" s="295"/>
      <c r="H73" s="295"/>
      <c r="I73" s="3" t="s">
        <v>65</v>
      </c>
      <c r="J73" s="70"/>
      <c r="K73" s="248"/>
      <c r="L73" s="248"/>
      <c r="M73" s="262">
        <f t="shared" ref="M73:M77" si="6">J73*G73</f>
        <v>0</v>
      </c>
      <c r="N73" s="262"/>
      <c r="O73" s="260">
        <f t="shared" ref="O73:O77" si="7">SUM(K73:N73)</f>
        <v>0</v>
      </c>
      <c r="P73" s="261"/>
    </row>
    <row r="74" spans="2:28" ht="15" x14ac:dyDescent="0.25">
      <c r="B74" s="4"/>
      <c r="C74" s="100">
        <v>4.3</v>
      </c>
      <c r="D74" s="294" t="s">
        <v>112</v>
      </c>
      <c r="E74" s="294"/>
      <c r="F74" s="294"/>
      <c r="G74" s="295"/>
      <c r="H74" s="295"/>
      <c r="I74" s="3" t="s">
        <v>197</v>
      </c>
      <c r="J74" s="70"/>
      <c r="K74" s="248"/>
      <c r="L74" s="248"/>
      <c r="M74" s="262">
        <f>J74*G74</f>
        <v>0</v>
      </c>
      <c r="N74" s="262"/>
      <c r="O74" s="260">
        <f>M74</f>
        <v>0</v>
      </c>
      <c r="P74" s="261"/>
      <c r="T74" s="244" t="s">
        <v>208</v>
      </c>
      <c r="U74" s="246"/>
      <c r="V74" s="246"/>
      <c r="W74" s="246"/>
      <c r="X74" s="246"/>
      <c r="Y74" s="246"/>
      <c r="Z74" s="246"/>
      <c r="AA74" s="246"/>
      <c r="AB74" s="246"/>
    </row>
    <row r="75" spans="2:28" x14ac:dyDescent="0.25">
      <c r="B75" s="4"/>
      <c r="C75" s="100">
        <v>4.4000000000000004</v>
      </c>
      <c r="D75" s="294" t="s">
        <v>67</v>
      </c>
      <c r="E75" s="294"/>
      <c r="F75" s="294"/>
      <c r="G75" s="295"/>
      <c r="H75" s="295"/>
      <c r="I75" s="3" t="s">
        <v>65</v>
      </c>
      <c r="J75" s="70"/>
      <c r="K75" s="248"/>
      <c r="L75" s="248"/>
      <c r="M75" s="262">
        <f t="shared" si="6"/>
        <v>0</v>
      </c>
      <c r="N75" s="262"/>
      <c r="O75" s="260">
        <f t="shared" si="7"/>
        <v>0</v>
      </c>
      <c r="P75" s="261"/>
    </row>
    <row r="76" spans="2:28" x14ac:dyDescent="0.25">
      <c r="B76" s="4"/>
      <c r="C76" s="100">
        <v>4.5</v>
      </c>
      <c r="D76" s="294" t="s">
        <v>123</v>
      </c>
      <c r="E76" s="294"/>
      <c r="F76" s="294"/>
      <c r="G76" s="295">
        <v>1</v>
      </c>
      <c r="H76" s="295"/>
      <c r="I76" s="3" t="s">
        <v>65</v>
      </c>
      <c r="J76" s="70">
        <v>125000</v>
      </c>
      <c r="K76" s="248"/>
      <c r="L76" s="248"/>
      <c r="M76" s="262">
        <f t="shared" si="6"/>
        <v>125000</v>
      </c>
      <c r="N76" s="262"/>
      <c r="O76" s="260">
        <f t="shared" si="7"/>
        <v>125000</v>
      </c>
      <c r="P76" s="261"/>
      <c r="T76" s="237"/>
      <c r="U76" s="237"/>
      <c r="V76" s="237"/>
      <c r="W76" s="237"/>
      <c r="X76" s="237"/>
    </row>
    <row r="77" spans="2:28" x14ac:dyDescent="0.25">
      <c r="B77" s="4"/>
      <c r="C77" s="100">
        <v>4.5999999999999996</v>
      </c>
      <c r="D77" s="294" t="s">
        <v>113</v>
      </c>
      <c r="E77" s="294"/>
      <c r="F77" s="294"/>
      <c r="G77" s="295"/>
      <c r="H77" s="295"/>
      <c r="I77" s="3" t="s">
        <v>65</v>
      </c>
      <c r="J77" s="70"/>
      <c r="K77" s="248"/>
      <c r="L77" s="248"/>
      <c r="M77" s="262">
        <f t="shared" si="6"/>
        <v>0</v>
      </c>
      <c r="N77" s="262"/>
      <c r="O77" s="260">
        <f t="shared" si="7"/>
        <v>0</v>
      </c>
      <c r="P77" s="261"/>
      <c r="T77" s="237"/>
      <c r="U77" s="237"/>
      <c r="V77" s="237"/>
      <c r="W77" s="237"/>
      <c r="X77" s="237"/>
    </row>
    <row r="78" spans="2:28" s="2" customFormat="1" ht="15" customHeight="1" thickBot="1" x14ac:dyDescent="0.3">
      <c r="B78" s="142"/>
      <c r="C78" s="249" t="s">
        <v>70</v>
      </c>
      <c r="D78" s="250"/>
      <c r="E78" s="250"/>
      <c r="F78" s="250"/>
      <c r="G78" s="250"/>
      <c r="H78" s="250"/>
      <c r="I78" s="250"/>
      <c r="J78" s="250"/>
      <c r="K78" s="251">
        <f>SUM(K72:L77)</f>
        <v>0</v>
      </c>
      <c r="L78" s="252"/>
      <c r="M78" s="251">
        <f>SUM(M72:N77)-K78</f>
        <v>175000</v>
      </c>
      <c r="N78" s="252"/>
      <c r="O78" s="258">
        <f>SUM(K78:N78)</f>
        <v>175000</v>
      </c>
      <c r="P78" s="259"/>
      <c r="R78" s="228"/>
      <c r="S78" s="228"/>
      <c r="T78" s="247"/>
      <c r="U78" s="246"/>
      <c r="V78" s="246"/>
      <c r="W78" s="246"/>
      <c r="X78" s="246"/>
    </row>
    <row r="79" spans="2:28" s="2" customFormat="1" ht="15" customHeight="1" x14ac:dyDescent="0.25">
      <c r="B79" s="382">
        <v>5</v>
      </c>
      <c r="C79" s="256" t="s">
        <v>48</v>
      </c>
      <c r="D79" s="256"/>
      <c r="E79" s="256"/>
      <c r="F79" s="256"/>
      <c r="G79" s="256"/>
      <c r="H79" s="256"/>
      <c r="I79" s="256"/>
      <c r="J79" s="256"/>
      <c r="K79" s="256"/>
      <c r="L79" s="256"/>
      <c r="M79" s="256"/>
      <c r="N79" s="256"/>
      <c r="O79" s="256"/>
      <c r="P79" s="257"/>
      <c r="R79" s="228"/>
      <c r="S79" s="228"/>
      <c r="T79" s="124"/>
      <c r="U79" s="124"/>
    </row>
    <row r="80" spans="2:28" s="2" customFormat="1" ht="6.75" customHeight="1" x14ac:dyDescent="0.25">
      <c r="B80" s="383"/>
      <c r="C80" s="144"/>
      <c r="P80" s="145"/>
      <c r="R80" s="228"/>
      <c r="S80" s="228"/>
      <c r="T80" s="124"/>
      <c r="U80" s="124"/>
    </row>
    <row r="81" spans="2:32" s="2" customFormat="1" ht="6.75" customHeight="1" x14ac:dyDescent="0.25">
      <c r="B81" s="383"/>
      <c r="C81" s="144"/>
      <c r="P81" s="145"/>
      <c r="R81" s="228"/>
      <c r="S81" s="227" t="s">
        <v>12</v>
      </c>
      <c r="T81" s="124"/>
      <c r="U81" s="124"/>
    </row>
    <row r="82" spans="2:32" ht="30" customHeight="1" x14ac:dyDescent="0.25">
      <c r="B82" s="383"/>
      <c r="C82" s="146" t="s">
        <v>141</v>
      </c>
      <c r="G82" s="309"/>
      <c r="H82" s="310"/>
      <c r="I82" s="117"/>
      <c r="K82" s="385">
        <v>0.05</v>
      </c>
      <c r="L82" s="386"/>
      <c r="M82" s="230" t="s">
        <v>12</v>
      </c>
      <c r="N82" s="147">
        <f>(O56+O66+O69)-(K56+K66+K69)</f>
        <v>40426030.508380264</v>
      </c>
      <c r="O82" s="387">
        <f>N82*K82</f>
        <v>2021301.5254190133</v>
      </c>
      <c r="P82" s="308"/>
      <c r="S82" s="228" t="s">
        <v>51</v>
      </c>
      <c r="T82" s="242" t="s">
        <v>242</v>
      </c>
      <c r="U82" s="243"/>
      <c r="V82" s="243"/>
      <c r="W82" s="243"/>
      <c r="X82" s="243"/>
      <c r="Y82" s="243"/>
      <c r="Z82" s="243"/>
      <c r="AA82" s="243"/>
      <c r="AB82" s="243"/>
      <c r="AC82" s="243"/>
      <c r="AD82" s="243"/>
    </row>
    <row r="83" spans="2:32" ht="28.9" customHeight="1" x14ac:dyDescent="0.25">
      <c r="B83" s="383"/>
      <c r="C83" s="357" t="s">
        <v>175</v>
      </c>
      <c r="D83" s="327"/>
      <c r="E83" s="327"/>
      <c r="F83" s="327"/>
      <c r="G83" s="327"/>
      <c r="H83" s="327"/>
      <c r="I83" s="327"/>
      <c r="J83" s="358"/>
      <c r="K83" s="313">
        <v>1</v>
      </c>
      <c r="L83" s="314"/>
      <c r="M83" s="96" t="s">
        <v>51</v>
      </c>
      <c r="N83" s="115">
        <v>9921435.1500000004</v>
      </c>
      <c r="O83" s="307">
        <f>N83*K83</f>
        <v>9921435.1500000004</v>
      </c>
      <c r="P83" s="308"/>
      <c r="T83" s="242" t="s">
        <v>202</v>
      </c>
      <c r="U83" s="243"/>
      <c r="V83" s="243"/>
      <c r="W83" s="243"/>
      <c r="X83" s="243"/>
      <c r="Y83" s="243"/>
      <c r="Z83" s="243"/>
      <c r="AA83" s="243"/>
      <c r="AB83" s="243"/>
    </row>
    <row r="84" spans="2:32" ht="23.25" customHeight="1" x14ac:dyDescent="0.25">
      <c r="B84" s="383"/>
      <c r="C84" s="146" t="s">
        <v>174</v>
      </c>
      <c r="G84" s="309"/>
      <c r="H84" s="310"/>
      <c r="I84" s="117"/>
      <c r="K84" s="312">
        <v>0.1</v>
      </c>
      <c r="L84" s="312"/>
      <c r="M84" s="3" t="s">
        <v>12</v>
      </c>
      <c r="N84" s="147">
        <f>(O83+O82+O69+O66+O56)-(K69+K66+K56)</f>
        <v>52368767.183799282</v>
      </c>
      <c r="O84" s="307">
        <f>N84*K84</f>
        <v>5236876.7183799287</v>
      </c>
      <c r="P84" s="308"/>
      <c r="S84" s="228"/>
      <c r="T84" s="242" t="s">
        <v>234</v>
      </c>
      <c r="U84" s="243"/>
      <c r="V84" s="243"/>
      <c r="W84" s="243"/>
      <c r="X84" s="243"/>
      <c r="Y84" s="243"/>
      <c r="Z84" s="243"/>
      <c r="AA84" s="243"/>
      <c r="AB84" s="243"/>
      <c r="AC84" s="243"/>
      <c r="AD84" s="243"/>
    </row>
    <row r="85" spans="2:32" ht="43.5" customHeight="1" x14ac:dyDescent="0.25">
      <c r="B85" s="383"/>
      <c r="C85" s="357" t="s">
        <v>240</v>
      </c>
      <c r="D85" s="327"/>
      <c r="E85" s="327"/>
      <c r="F85" s="327"/>
      <c r="G85" s="327"/>
      <c r="H85" s="327"/>
      <c r="I85" s="117"/>
      <c r="K85" s="312">
        <v>0.01</v>
      </c>
      <c r="L85" s="312"/>
      <c r="M85" s="3" t="s">
        <v>12</v>
      </c>
      <c r="N85" s="147">
        <f>(O83+O82+O69+O66+O56)-(K69+K66+K56)</f>
        <v>52368767.183799282</v>
      </c>
      <c r="O85" s="390">
        <f>N85*K85</f>
        <v>523687.67183799285</v>
      </c>
      <c r="P85" s="391"/>
      <c r="S85" s="228"/>
      <c r="T85" s="242" t="s">
        <v>238</v>
      </c>
      <c r="U85" s="243"/>
      <c r="V85" s="243"/>
      <c r="W85" s="243"/>
      <c r="X85" s="243"/>
      <c r="Y85" s="243"/>
      <c r="Z85" s="243"/>
      <c r="AA85" s="243"/>
      <c r="AB85" s="243"/>
      <c r="AC85" s="243"/>
      <c r="AD85" s="243"/>
    </row>
    <row r="86" spans="2:32" s="2" customFormat="1" ht="6.75" customHeight="1" x14ac:dyDescent="0.25">
      <c r="B86" s="383"/>
      <c r="C86" s="144"/>
      <c r="P86" s="145"/>
      <c r="R86" s="228"/>
      <c r="S86" s="227"/>
      <c r="T86" s="124"/>
      <c r="U86" s="124"/>
    </row>
    <row r="87" spans="2:32" x14ac:dyDescent="0.25">
      <c r="B87" s="383"/>
      <c r="C87" s="311" t="s">
        <v>71</v>
      </c>
      <c r="D87" s="311"/>
      <c r="E87" s="311"/>
      <c r="F87" s="311"/>
      <c r="G87" s="311"/>
      <c r="H87" s="311"/>
      <c r="I87" s="311"/>
      <c r="J87" s="311"/>
      <c r="K87" s="311"/>
      <c r="L87" s="311"/>
      <c r="M87" s="311"/>
      <c r="N87" s="311"/>
      <c r="O87" s="299">
        <f>O83+O84+O82+O85</f>
        <v>17703301.065636933</v>
      </c>
      <c r="P87" s="300"/>
      <c r="S87" s="228"/>
      <c r="T87" s="237"/>
    </row>
    <row r="88" spans="2:32" ht="6.75" customHeight="1" thickBot="1" x14ac:dyDescent="0.3">
      <c r="B88" s="384"/>
      <c r="C88" s="148"/>
      <c r="D88" s="149"/>
      <c r="E88" s="149"/>
      <c r="F88" s="149"/>
      <c r="G88" s="149"/>
      <c r="H88" s="149"/>
      <c r="I88" s="149"/>
      <c r="J88" s="149"/>
      <c r="K88" s="149"/>
      <c r="L88" s="149"/>
      <c r="M88" s="149"/>
      <c r="N88" s="149"/>
      <c r="O88" s="150"/>
      <c r="P88" s="151"/>
      <c r="T88" s="239"/>
    </row>
    <row r="89" spans="2:32" ht="6.75" customHeight="1" x14ac:dyDescent="0.25">
      <c r="B89" s="152"/>
      <c r="C89" s="153"/>
      <c r="D89" s="154"/>
      <c r="E89" s="154"/>
      <c r="F89" s="154"/>
      <c r="G89" s="154"/>
      <c r="H89" s="154"/>
      <c r="I89" s="154"/>
      <c r="J89" s="154"/>
      <c r="K89" s="154"/>
      <c r="L89" s="154"/>
      <c r="M89" s="154"/>
      <c r="N89" s="154"/>
      <c r="O89" s="155"/>
      <c r="P89" s="156"/>
      <c r="T89" s="237"/>
    </row>
    <row r="90" spans="2:32" s="158" customFormat="1" x14ac:dyDescent="0.25">
      <c r="B90" s="301" t="s">
        <v>146</v>
      </c>
      <c r="C90" s="302"/>
      <c r="D90" s="302"/>
      <c r="E90" s="302"/>
      <c r="F90" s="302"/>
      <c r="G90" s="302"/>
      <c r="H90" s="302"/>
      <c r="I90" s="302"/>
      <c r="J90" s="302"/>
      <c r="K90" s="157"/>
      <c r="L90" s="157"/>
      <c r="M90" s="157"/>
      <c r="N90" s="157"/>
      <c r="O90" s="303">
        <f>O56+O66+O69+O78+O87</f>
        <v>61397581.174017198</v>
      </c>
      <c r="P90" s="304"/>
      <c r="R90" s="229"/>
      <c r="S90" s="227"/>
      <c r="T90" s="159"/>
      <c r="U90" s="159"/>
    </row>
    <row r="91" spans="2:32" s="2" customFormat="1" ht="6.75" customHeight="1" x14ac:dyDescent="0.25">
      <c r="B91" s="160"/>
      <c r="C91" s="161"/>
      <c r="D91" s="161"/>
      <c r="E91" s="161"/>
      <c r="F91" s="161"/>
      <c r="G91" s="161"/>
      <c r="H91" s="161"/>
      <c r="I91" s="161"/>
      <c r="J91" s="161"/>
      <c r="K91" s="161"/>
      <c r="L91" s="161"/>
      <c r="M91" s="161"/>
      <c r="N91" s="161"/>
      <c r="O91" s="162"/>
      <c r="P91" s="163"/>
      <c r="R91" s="228"/>
      <c r="S91" s="229"/>
      <c r="T91" s="124"/>
      <c r="U91" s="124"/>
    </row>
    <row r="92" spans="2:32" s="2" customFormat="1" ht="15" customHeight="1" x14ac:dyDescent="0.25">
      <c r="B92" s="369" t="s">
        <v>100</v>
      </c>
      <c r="C92" s="370"/>
      <c r="D92" s="370"/>
      <c r="E92" s="370"/>
      <c r="F92" s="370"/>
      <c r="G92" s="370"/>
      <c r="H92" s="370"/>
      <c r="I92" s="371"/>
      <c r="J92" s="388">
        <v>0.13500000000000001</v>
      </c>
      <c r="K92" s="388"/>
      <c r="L92" s="164" t="s">
        <v>12</v>
      </c>
      <c r="M92" s="389">
        <f>O56+O69+O87</f>
        <v>55316117.814017199</v>
      </c>
      <c r="N92" s="389"/>
      <c r="O92" s="305">
        <f>M92*J92</f>
        <v>7467675.9048923226</v>
      </c>
      <c r="P92" s="306"/>
      <c r="R92" s="228"/>
      <c r="S92" s="228"/>
      <c r="T92" s="244" t="s">
        <v>203</v>
      </c>
      <c r="U92" s="245"/>
      <c r="V92" s="245"/>
      <c r="W92" s="245"/>
      <c r="X92" s="245"/>
      <c r="Y92" s="245"/>
      <c r="Z92" s="245"/>
      <c r="AA92" s="245"/>
      <c r="AB92" s="245"/>
      <c r="AC92" s="245"/>
      <c r="AD92" s="245"/>
      <c r="AE92" s="245"/>
      <c r="AF92" s="245"/>
    </row>
    <row r="93" spans="2:32" s="2" customFormat="1" ht="15" customHeight="1" x14ac:dyDescent="0.25">
      <c r="B93" s="369" t="s">
        <v>101</v>
      </c>
      <c r="C93" s="370"/>
      <c r="D93" s="370"/>
      <c r="E93" s="370"/>
      <c r="F93" s="370"/>
      <c r="G93" s="370"/>
      <c r="H93" s="370"/>
      <c r="I93" s="371"/>
      <c r="J93" s="312">
        <v>0.23</v>
      </c>
      <c r="K93" s="312"/>
      <c r="L93" s="164" t="s">
        <v>12</v>
      </c>
      <c r="M93" s="389">
        <f>O66</f>
        <v>5906463.3600000013</v>
      </c>
      <c r="N93" s="389"/>
      <c r="O93" s="305">
        <f>M93*J93</f>
        <v>1358486.5728000004</v>
      </c>
      <c r="P93" s="306"/>
      <c r="R93" s="228"/>
      <c r="S93" s="228"/>
      <c r="T93" s="244" t="s">
        <v>204</v>
      </c>
      <c r="U93" s="245"/>
      <c r="V93" s="245"/>
      <c r="W93" s="245"/>
      <c r="X93" s="245"/>
      <c r="Y93" s="245"/>
      <c r="Z93" s="245"/>
      <c r="AA93" s="245"/>
      <c r="AB93" s="245"/>
      <c r="AC93" s="245"/>
      <c r="AD93" s="245"/>
      <c r="AE93" s="245"/>
      <c r="AF93" s="245"/>
    </row>
    <row r="94" spans="2:32" s="2" customFormat="1" ht="15" customHeight="1" x14ac:dyDescent="0.25">
      <c r="B94" s="372" t="s">
        <v>124</v>
      </c>
      <c r="C94" s="373"/>
      <c r="D94" s="373"/>
      <c r="E94" s="373"/>
      <c r="F94" s="373"/>
      <c r="G94" s="373"/>
      <c r="H94" s="373"/>
      <c r="I94" s="374"/>
      <c r="J94" s="378">
        <v>1</v>
      </c>
      <c r="K94" s="379"/>
      <c r="L94" s="359" t="s">
        <v>51</v>
      </c>
      <c r="M94" s="361">
        <v>0</v>
      </c>
      <c r="N94" s="362"/>
      <c r="O94" s="365">
        <f>M94*J94</f>
        <v>0</v>
      </c>
      <c r="P94" s="366"/>
      <c r="R94" s="228"/>
      <c r="S94" s="228"/>
      <c r="T94" s="190"/>
      <c r="U94" s="190"/>
      <c r="V94" s="190"/>
      <c r="W94" s="190"/>
      <c r="X94" s="190"/>
      <c r="Y94" s="190"/>
      <c r="Z94" s="190"/>
      <c r="AA94" s="190"/>
      <c r="AB94" s="190"/>
      <c r="AC94" s="190"/>
      <c r="AD94" s="190"/>
      <c r="AE94" s="190"/>
      <c r="AF94" s="190"/>
    </row>
    <row r="95" spans="2:32" s="2" customFormat="1" ht="25.9" customHeight="1" x14ac:dyDescent="0.25">
      <c r="B95" s="375" t="s">
        <v>125</v>
      </c>
      <c r="C95" s="376"/>
      <c r="D95" s="376"/>
      <c r="E95" s="376"/>
      <c r="F95" s="376"/>
      <c r="G95" s="376"/>
      <c r="H95" s="376"/>
      <c r="I95" s="377"/>
      <c r="J95" s="380"/>
      <c r="K95" s="381"/>
      <c r="L95" s="360"/>
      <c r="M95" s="363"/>
      <c r="N95" s="364"/>
      <c r="O95" s="367"/>
      <c r="P95" s="368"/>
      <c r="R95" s="228"/>
      <c r="S95" s="228"/>
      <c r="T95" s="244" t="s">
        <v>205</v>
      </c>
      <c r="U95" s="245"/>
      <c r="V95" s="245"/>
      <c r="W95" s="245"/>
      <c r="X95" s="245"/>
      <c r="Y95" s="245"/>
      <c r="Z95" s="245"/>
      <c r="AA95" s="245"/>
      <c r="AB95" s="245"/>
      <c r="AC95" s="245"/>
      <c r="AD95" s="245"/>
      <c r="AE95" s="245"/>
      <c r="AF95" s="245"/>
    </row>
    <row r="96" spans="2:32" s="2" customFormat="1" ht="6.75" customHeight="1" x14ac:dyDescent="0.25">
      <c r="B96" s="160"/>
      <c r="C96" s="144"/>
      <c r="P96" s="145"/>
      <c r="R96" s="228"/>
      <c r="S96" s="228"/>
      <c r="T96" s="124"/>
      <c r="U96" s="124"/>
    </row>
    <row r="97" spans="2:32" s="2" customFormat="1" x14ac:dyDescent="0.25">
      <c r="B97" s="301" t="s">
        <v>145</v>
      </c>
      <c r="C97" s="302"/>
      <c r="D97" s="302"/>
      <c r="E97" s="302"/>
      <c r="F97" s="302"/>
      <c r="G97" s="302"/>
      <c r="H97" s="302"/>
      <c r="I97" s="302"/>
      <c r="J97" s="302"/>
      <c r="K97" s="157"/>
      <c r="L97" s="157"/>
      <c r="M97" s="157"/>
      <c r="N97" s="157"/>
      <c r="O97" s="323">
        <f>O90+O92+O93+O94</f>
        <v>70223743.651709512</v>
      </c>
      <c r="P97" s="324"/>
      <c r="R97" s="228"/>
      <c r="S97" s="228"/>
      <c r="T97" s="238"/>
      <c r="U97" s="238"/>
      <c r="V97" s="238"/>
    </row>
    <row r="98" spans="2:32" s="2" customFormat="1" ht="6.75" customHeight="1" thickBot="1" x14ac:dyDescent="0.3">
      <c r="B98" s="165"/>
      <c r="C98" s="148"/>
      <c r="D98" s="149"/>
      <c r="E98" s="149"/>
      <c r="F98" s="149"/>
      <c r="G98" s="149"/>
      <c r="H98" s="149"/>
      <c r="I98" s="149"/>
      <c r="J98" s="149"/>
      <c r="K98" s="149"/>
      <c r="L98" s="149"/>
      <c r="M98" s="149"/>
      <c r="N98" s="149"/>
      <c r="O98" s="149"/>
      <c r="P98" s="166"/>
      <c r="R98" s="228"/>
      <c r="S98" s="228"/>
      <c r="T98" s="238"/>
      <c r="U98" s="238"/>
      <c r="V98" s="238"/>
    </row>
    <row r="99" spans="2:32" s="2" customFormat="1" ht="6.75" customHeight="1" thickBot="1" x14ac:dyDescent="0.3">
      <c r="B99" s="167"/>
      <c r="C99" s="168"/>
      <c r="D99" s="169"/>
      <c r="E99" s="170"/>
      <c r="F99" s="170"/>
      <c r="G99" s="169"/>
      <c r="H99" s="169"/>
      <c r="I99" s="169"/>
      <c r="J99" s="169"/>
      <c r="K99" s="169"/>
      <c r="L99" s="169"/>
      <c r="M99" s="169"/>
      <c r="N99" s="169"/>
      <c r="O99" s="169"/>
      <c r="P99" s="171"/>
      <c r="R99" s="228"/>
      <c r="S99" s="228"/>
      <c r="T99" s="238"/>
      <c r="U99" s="238"/>
      <c r="V99" s="238"/>
    </row>
    <row r="100" spans="2:32" ht="13.5" thickBot="1" x14ac:dyDescent="0.3">
      <c r="B100" s="172" t="s">
        <v>22</v>
      </c>
      <c r="C100" s="144"/>
      <c r="D100" s="2"/>
      <c r="E100" s="325">
        <f>E22/1000</f>
        <v>2.7</v>
      </c>
      <c r="F100" s="326"/>
      <c r="G100" s="2" t="s">
        <v>14</v>
      </c>
      <c r="H100" s="2"/>
      <c r="I100" s="2"/>
      <c r="J100" s="161"/>
      <c r="K100" s="161"/>
      <c r="L100" s="161"/>
      <c r="M100" s="161"/>
      <c r="N100" s="161" t="s">
        <v>103</v>
      </c>
      <c r="O100" s="321">
        <f>O90/E100</f>
        <v>22739844.879265629</v>
      </c>
      <c r="P100" s="322"/>
      <c r="S100" s="228"/>
      <c r="T100" s="239"/>
      <c r="U100" s="237"/>
      <c r="V100" s="237"/>
    </row>
    <row r="101" spans="2:32" ht="13.5" thickBot="1" x14ac:dyDescent="0.3">
      <c r="B101" s="172"/>
      <c r="C101" s="144"/>
      <c r="D101" s="2"/>
      <c r="E101" s="320"/>
      <c r="F101" s="320"/>
      <c r="G101" s="2"/>
      <c r="H101" s="2"/>
      <c r="I101" s="2"/>
      <c r="J101" s="161"/>
      <c r="K101" s="161"/>
      <c r="L101" s="161"/>
      <c r="M101" s="161"/>
      <c r="N101" s="161" t="s">
        <v>104</v>
      </c>
      <c r="O101" s="321">
        <f>O97/E100</f>
        <v>26008793.945077594</v>
      </c>
      <c r="P101" s="322"/>
      <c r="T101" s="237"/>
      <c r="U101" s="237"/>
      <c r="V101" s="237"/>
    </row>
    <row r="102" spans="2:32" ht="7.5" customHeight="1" thickBot="1" x14ac:dyDescent="0.3">
      <c r="B102" s="6"/>
      <c r="C102" s="148"/>
      <c r="D102" s="149"/>
      <c r="E102" s="9"/>
      <c r="F102" s="9"/>
      <c r="G102" s="149"/>
      <c r="H102" s="149"/>
      <c r="I102" s="149"/>
      <c r="J102" s="173"/>
      <c r="K102" s="173"/>
      <c r="L102" s="173"/>
      <c r="M102" s="173"/>
      <c r="N102" s="173"/>
      <c r="O102" s="174"/>
      <c r="P102" s="175"/>
      <c r="T102" s="237"/>
      <c r="U102" s="237"/>
      <c r="V102" s="237"/>
    </row>
    <row r="103" spans="2:32" ht="6.75" customHeight="1" x14ac:dyDescent="0.25">
      <c r="B103" s="176"/>
      <c r="C103" s="168"/>
      <c r="D103" s="169"/>
      <c r="E103" s="169"/>
      <c r="F103" s="169"/>
      <c r="G103" s="169"/>
      <c r="H103" s="169"/>
      <c r="I103" s="169"/>
      <c r="J103" s="169"/>
      <c r="K103" s="169"/>
      <c r="L103" s="169"/>
      <c r="M103" s="169"/>
      <c r="N103" s="169"/>
      <c r="O103" s="177"/>
      <c r="P103" s="178"/>
      <c r="T103" s="237"/>
      <c r="U103" s="237"/>
      <c r="V103" s="237"/>
    </row>
    <row r="104" spans="2:32" x14ac:dyDescent="0.25">
      <c r="B104" s="172" t="s">
        <v>96</v>
      </c>
      <c r="C104" s="144"/>
      <c r="D104" s="2"/>
      <c r="E104" s="2"/>
      <c r="F104" s="2"/>
      <c r="G104" s="2"/>
      <c r="H104" s="2"/>
      <c r="I104" s="2"/>
      <c r="J104" s="2"/>
      <c r="K104" s="2"/>
      <c r="L104" s="2"/>
      <c r="M104" s="2"/>
      <c r="N104" s="2"/>
      <c r="O104" s="179"/>
      <c r="P104" s="180"/>
      <c r="T104" s="237"/>
      <c r="U104" s="237"/>
      <c r="V104" s="237"/>
    </row>
    <row r="105" spans="2:32" ht="60" customHeight="1" thickBot="1" x14ac:dyDescent="0.3">
      <c r="B105" s="317" t="s">
        <v>221</v>
      </c>
      <c r="C105" s="318"/>
      <c r="D105" s="318"/>
      <c r="E105" s="318"/>
      <c r="F105" s="318"/>
      <c r="G105" s="318"/>
      <c r="H105" s="318"/>
      <c r="I105" s="318"/>
      <c r="J105" s="318"/>
      <c r="K105" s="318"/>
      <c r="L105" s="318"/>
      <c r="M105" s="318"/>
      <c r="N105" s="318"/>
      <c r="O105" s="318"/>
      <c r="P105" s="319"/>
    </row>
    <row r="106" spans="2:32" ht="6.75" customHeight="1" thickBot="1" x14ac:dyDescent="0.3">
      <c r="B106" s="181"/>
      <c r="C106" s="182"/>
      <c r="D106" s="182"/>
      <c r="E106" s="182"/>
      <c r="F106" s="182"/>
      <c r="G106" s="182"/>
      <c r="H106" s="182"/>
      <c r="I106" s="182"/>
      <c r="J106" s="182"/>
      <c r="K106" s="182"/>
      <c r="L106" s="182"/>
      <c r="M106" s="182"/>
      <c r="N106" s="182"/>
      <c r="O106" s="182"/>
      <c r="P106" s="183"/>
    </row>
    <row r="107" spans="2:32" s="2" customFormat="1" x14ac:dyDescent="0.25">
      <c r="B107" s="184" t="s">
        <v>2</v>
      </c>
      <c r="C107" s="296" t="s">
        <v>3</v>
      </c>
      <c r="D107" s="297"/>
      <c r="E107" s="297"/>
      <c r="F107" s="297"/>
      <c r="G107" s="297"/>
      <c r="H107" s="297"/>
      <c r="I107" s="297"/>
      <c r="J107" s="298"/>
      <c r="K107" s="315" t="s">
        <v>4</v>
      </c>
      <c r="L107" s="315"/>
      <c r="M107" s="315" t="s">
        <v>5</v>
      </c>
      <c r="N107" s="315"/>
      <c r="O107" s="315" t="s">
        <v>6</v>
      </c>
      <c r="P107" s="316"/>
      <c r="R107" s="228"/>
      <c r="S107" s="227"/>
      <c r="T107" s="116"/>
      <c r="U107" s="116"/>
      <c r="V107" s="1"/>
      <c r="W107" s="1"/>
      <c r="X107" s="1"/>
      <c r="Y107" s="1"/>
      <c r="Z107" s="1"/>
      <c r="AA107" s="1"/>
      <c r="AB107" s="1"/>
      <c r="AC107" s="1"/>
      <c r="AD107" s="1"/>
      <c r="AE107" s="1"/>
      <c r="AF107" s="1"/>
    </row>
    <row r="108" spans="2:32" ht="15" x14ac:dyDescent="0.25">
      <c r="B108" s="71"/>
      <c r="C108" s="335"/>
      <c r="D108" s="336"/>
      <c r="E108" s="336"/>
      <c r="F108" s="336"/>
      <c r="G108" s="336"/>
      <c r="H108" s="336"/>
      <c r="I108" s="336"/>
      <c r="J108" s="337"/>
      <c r="K108" s="338" t="s">
        <v>198</v>
      </c>
      <c r="L108" s="339"/>
      <c r="M108" s="338" t="s">
        <v>207</v>
      </c>
      <c r="N108" s="339"/>
      <c r="O108" s="328">
        <v>44475</v>
      </c>
      <c r="P108" s="329"/>
      <c r="T108" s="242" t="s">
        <v>206</v>
      </c>
      <c r="U108" s="243"/>
      <c r="V108" s="243"/>
      <c r="W108" s="243"/>
      <c r="X108" s="243"/>
      <c r="Y108" s="243"/>
      <c r="Z108" s="2"/>
      <c r="AA108" s="2"/>
      <c r="AB108" s="2"/>
      <c r="AC108" s="2"/>
      <c r="AD108" s="2"/>
      <c r="AE108" s="2"/>
      <c r="AF108" s="2"/>
    </row>
    <row r="109" spans="2:32" ht="15" x14ac:dyDescent="0.25">
      <c r="B109" s="71"/>
      <c r="C109" s="335"/>
      <c r="D109" s="336"/>
      <c r="E109" s="336"/>
      <c r="F109" s="336"/>
      <c r="G109" s="336"/>
      <c r="H109" s="336"/>
      <c r="I109" s="336"/>
      <c r="J109" s="337"/>
      <c r="K109" s="338"/>
      <c r="L109" s="339"/>
      <c r="M109" s="338"/>
      <c r="N109" s="339"/>
      <c r="O109" s="330"/>
      <c r="P109" s="331"/>
      <c r="S109" s="228"/>
      <c r="T109" s="242"/>
      <c r="U109" s="243"/>
      <c r="V109" s="243"/>
      <c r="W109" s="243"/>
      <c r="X109" s="243"/>
      <c r="Y109" s="243"/>
    </row>
    <row r="110" spans="2:32" ht="6.75" customHeight="1" thickBot="1" x14ac:dyDescent="0.3">
      <c r="B110" s="185"/>
      <c r="C110" s="186"/>
      <c r="D110" s="186"/>
      <c r="E110" s="186"/>
      <c r="F110" s="186"/>
      <c r="G110" s="186"/>
      <c r="H110" s="186"/>
      <c r="I110" s="186"/>
      <c r="J110" s="186"/>
      <c r="K110" s="186"/>
      <c r="L110" s="186"/>
      <c r="M110" s="186"/>
      <c r="N110" s="186"/>
      <c r="O110" s="186"/>
      <c r="P110" s="187"/>
    </row>
    <row r="111" spans="2:32" ht="6.75" customHeight="1" x14ac:dyDescent="0.25">
      <c r="B111" s="4"/>
      <c r="D111" s="121"/>
      <c r="P111" s="5"/>
    </row>
    <row r="112" spans="2:32" ht="59.45" customHeight="1" thickBot="1" x14ac:dyDescent="0.3">
      <c r="B112" s="6" t="s">
        <v>21</v>
      </c>
      <c r="C112" s="332" t="s">
        <v>140</v>
      </c>
      <c r="D112" s="333"/>
      <c r="E112" s="333"/>
      <c r="F112" s="333"/>
      <c r="G112" s="333"/>
      <c r="H112" s="333"/>
      <c r="I112" s="333"/>
      <c r="J112" s="333"/>
      <c r="K112" s="333"/>
      <c r="L112" s="333"/>
      <c r="M112" s="333"/>
      <c r="N112" s="333"/>
      <c r="O112" s="333"/>
      <c r="P112" s="334"/>
    </row>
    <row r="113" spans="3:16" ht="6" customHeight="1" x14ac:dyDescent="0.25">
      <c r="C113" s="327"/>
      <c r="D113" s="327"/>
      <c r="E113" s="327"/>
      <c r="F113" s="327"/>
      <c r="G113" s="327"/>
      <c r="H113" s="327"/>
      <c r="I113" s="327"/>
      <c r="J113" s="327"/>
      <c r="K113" s="327"/>
      <c r="L113" s="327"/>
      <c r="M113" s="327"/>
      <c r="N113" s="327"/>
      <c r="O113" s="327"/>
      <c r="P113" s="327"/>
    </row>
    <row r="114" spans="3:16" x14ac:dyDescent="0.25">
      <c r="C114" s="327"/>
      <c r="D114" s="327"/>
      <c r="E114" s="327"/>
      <c r="F114" s="327"/>
      <c r="G114" s="327"/>
      <c r="H114" s="327"/>
      <c r="I114" s="327"/>
      <c r="J114" s="327"/>
      <c r="K114" s="327"/>
      <c r="L114" s="327"/>
      <c r="M114" s="327"/>
      <c r="N114" s="327"/>
      <c r="O114" s="327"/>
      <c r="P114" s="327"/>
    </row>
    <row r="115" spans="3:16" ht="12" customHeight="1" x14ac:dyDescent="0.25">
      <c r="C115" s="327"/>
      <c r="D115" s="327"/>
      <c r="E115" s="327"/>
      <c r="F115" s="327"/>
      <c r="G115" s="327"/>
      <c r="H115" s="327"/>
      <c r="I115" s="327"/>
      <c r="J115" s="327"/>
      <c r="K115" s="327"/>
      <c r="L115" s="327"/>
      <c r="M115" s="327"/>
      <c r="N115" s="327"/>
      <c r="O115" s="327"/>
      <c r="P115" s="327"/>
    </row>
  </sheetData>
  <sheetProtection algorithmName="SHA-512" hashValue="mR5E6aVPn887dfhRg1yfIlmbUyAac4WkBaH8oFbxvHCRWuObsrlv43BN8I2U/9BknH2QWK1wD/ITNaDShWA1uw==" saltValue="E6sNlEEGHGXV5SniDs++vA==" spinCount="100000" sheet="1" selectLockedCells="1"/>
  <mergeCells count="307">
    <mergeCell ref="T4:AF4"/>
    <mergeCell ref="AC7:AF7"/>
    <mergeCell ref="T58:AF58"/>
    <mergeCell ref="T17:AB18"/>
    <mergeCell ref="T20:AE20"/>
    <mergeCell ref="T22:AB22"/>
    <mergeCell ref="T24:AB24"/>
    <mergeCell ref="T26:AB26"/>
    <mergeCell ref="T28:AE28"/>
    <mergeCell ref="T30:AD30"/>
    <mergeCell ref="T33:AA33"/>
    <mergeCell ref="T34:AB34"/>
    <mergeCell ref="T35:AE35"/>
    <mergeCell ref="T5:AF5"/>
    <mergeCell ref="W7:AB7"/>
    <mergeCell ref="T8:AE8"/>
    <mergeCell ref="T12:AF12"/>
    <mergeCell ref="T14:AF14"/>
    <mergeCell ref="O59:P59"/>
    <mergeCell ref="O60:P60"/>
    <mergeCell ref="O61:P61"/>
    <mergeCell ref="O62:P62"/>
    <mergeCell ref="B29:P29"/>
    <mergeCell ref="M37:N37"/>
    <mergeCell ref="O34:P34"/>
    <mergeCell ref="O35:P35"/>
    <mergeCell ref="O36:P36"/>
    <mergeCell ref="M34:N34"/>
    <mergeCell ref="M35:N35"/>
    <mergeCell ref="M36:N36"/>
    <mergeCell ref="C40:J40"/>
    <mergeCell ref="K33:L33"/>
    <mergeCell ref="O33:P33"/>
    <mergeCell ref="B12:D12"/>
    <mergeCell ref="O12:P12"/>
    <mergeCell ref="B14:D14"/>
    <mergeCell ref="B2:P6"/>
    <mergeCell ref="O63:P63"/>
    <mergeCell ref="O64:P64"/>
    <mergeCell ref="O65:P65"/>
    <mergeCell ref="K58:N58"/>
    <mergeCell ref="D59:J59"/>
    <mergeCell ref="D60:J60"/>
    <mergeCell ref="D61:J61"/>
    <mergeCell ref="D62:J62"/>
    <mergeCell ref="D63:J63"/>
    <mergeCell ref="D64:J64"/>
    <mergeCell ref="D65:J65"/>
    <mergeCell ref="K59:L59"/>
    <mergeCell ref="K60:L60"/>
    <mergeCell ref="K61:L61"/>
    <mergeCell ref="K62:L62"/>
    <mergeCell ref="K63:L63"/>
    <mergeCell ref="K64:L64"/>
    <mergeCell ref="K65:L65"/>
    <mergeCell ref="M59:N59"/>
    <mergeCell ref="M60:N60"/>
    <mergeCell ref="M61:N61"/>
    <mergeCell ref="M62:N62"/>
    <mergeCell ref="M65:N65"/>
    <mergeCell ref="C83:J83"/>
    <mergeCell ref="L94:L95"/>
    <mergeCell ref="M94:N95"/>
    <mergeCell ref="O94:P95"/>
    <mergeCell ref="B92:I92"/>
    <mergeCell ref="B93:I93"/>
    <mergeCell ref="B94:I94"/>
    <mergeCell ref="B95:I95"/>
    <mergeCell ref="J94:K95"/>
    <mergeCell ref="J93:K93"/>
    <mergeCell ref="B79:B88"/>
    <mergeCell ref="K82:L82"/>
    <mergeCell ref="O82:P82"/>
    <mergeCell ref="J92:K92"/>
    <mergeCell ref="M92:N92"/>
    <mergeCell ref="M93:N93"/>
    <mergeCell ref="O93:P93"/>
    <mergeCell ref="K85:L85"/>
    <mergeCell ref="O85:P85"/>
    <mergeCell ref="C85:H85"/>
    <mergeCell ref="B7:P7"/>
    <mergeCell ref="B8:D8"/>
    <mergeCell ref="E8:P8"/>
    <mergeCell ref="B10:D10"/>
    <mergeCell ref="O10:P10"/>
    <mergeCell ref="L14:N14"/>
    <mergeCell ref="L12:N12"/>
    <mergeCell ref="L10:N10"/>
    <mergeCell ref="E14:K14"/>
    <mergeCell ref="E12:K12"/>
    <mergeCell ref="E10:K10"/>
    <mergeCell ref="O14:P14"/>
    <mergeCell ref="O44:P44"/>
    <mergeCell ref="O45:P45"/>
    <mergeCell ref="O46:P46"/>
    <mergeCell ref="K44:L44"/>
    <mergeCell ref="K45:L45"/>
    <mergeCell ref="K46:L46"/>
    <mergeCell ref="K48:L48"/>
    <mergeCell ref="K49:L49"/>
    <mergeCell ref="M44:N44"/>
    <mergeCell ref="M45:N45"/>
    <mergeCell ref="M46:N46"/>
    <mergeCell ref="M47:N47"/>
    <mergeCell ref="M48:N48"/>
    <mergeCell ref="O49:P49"/>
    <mergeCell ref="K47:L47"/>
    <mergeCell ref="M49:N49"/>
    <mergeCell ref="K41:L41"/>
    <mergeCell ref="K42:L42"/>
    <mergeCell ref="K43:L43"/>
    <mergeCell ref="M41:N41"/>
    <mergeCell ref="M42:N42"/>
    <mergeCell ref="M43:N43"/>
    <mergeCell ref="O41:P41"/>
    <mergeCell ref="O42:P42"/>
    <mergeCell ref="O43:P43"/>
    <mergeCell ref="M33:N33"/>
    <mergeCell ref="K40:L40"/>
    <mergeCell ref="M40:N40"/>
    <mergeCell ref="O40:P40"/>
    <mergeCell ref="D38:J38"/>
    <mergeCell ref="K38:L38"/>
    <mergeCell ref="M38:N38"/>
    <mergeCell ref="O38:P38"/>
    <mergeCell ref="B30:D30"/>
    <mergeCell ref="E30:P30"/>
    <mergeCell ref="K34:L34"/>
    <mergeCell ref="K35:L35"/>
    <mergeCell ref="K36:L36"/>
    <mergeCell ref="K37:L37"/>
    <mergeCell ref="O37:P37"/>
    <mergeCell ref="C34:J34"/>
    <mergeCell ref="G72:H72"/>
    <mergeCell ref="O72:P72"/>
    <mergeCell ref="D73:F73"/>
    <mergeCell ref="G73:H73"/>
    <mergeCell ref="O73:P73"/>
    <mergeCell ref="O68:P68"/>
    <mergeCell ref="O69:P69"/>
    <mergeCell ref="G71:H71"/>
    <mergeCell ref="O71:P71"/>
    <mergeCell ref="M68:N68"/>
    <mergeCell ref="K71:L71"/>
    <mergeCell ref="M71:N71"/>
    <mergeCell ref="K72:L72"/>
    <mergeCell ref="M72:N72"/>
    <mergeCell ref="K73:L73"/>
    <mergeCell ref="M73:N73"/>
    <mergeCell ref="D68:J68"/>
    <mergeCell ref="K68:L68"/>
    <mergeCell ref="C113:P113"/>
    <mergeCell ref="C114:P115"/>
    <mergeCell ref="O108:P108"/>
    <mergeCell ref="O109:P109"/>
    <mergeCell ref="C112:P112"/>
    <mergeCell ref="C109:J109"/>
    <mergeCell ref="C108:J108"/>
    <mergeCell ref="K108:L108"/>
    <mergeCell ref="M108:N108"/>
    <mergeCell ref="K109:L109"/>
    <mergeCell ref="M109:N109"/>
    <mergeCell ref="C107:J107"/>
    <mergeCell ref="O87:P87"/>
    <mergeCell ref="B90:J90"/>
    <mergeCell ref="O90:P90"/>
    <mergeCell ref="O92:P92"/>
    <mergeCell ref="O78:P78"/>
    <mergeCell ref="O83:P83"/>
    <mergeCell ref="G84:H84"/>
    <mergeCell ref="O84:P84"/>
    <mergeCell ref="C79:P79"/>
    <mergeCell ref="C87:N87"/>
    <mergeCell ref="K84:L84"/>
    <mergeCell ref="K83:L83"/>
    <mergeCell ref="O107:P107"/>
    <mergeCell ref="B105:P105"/>
    <mergeCell ref="M107:N107"/>
    <mergeCell ref="K107:L107"/>
    <mergeCell ref="E101:F101"/>
    <mergeCell ref="O101:P101"/>
    <mergeCell ref="B97:J97"/>
    <mergeCell ref="O97:P97"/>
    <mergeCell ref="E100:F100"/>
    <mergeCell ref="O100:P100"/>
    <mergeCell ref="G82:H82"/>
    <mergeCell ref="M50:N50"/>
    <mergeCell ref="M51:N51"/>
    <mergeCell ref="O47:P47"/>
    <mergeCell ref="G76:H76"/>
    <mergeCell ref="O76:P76"/>
    <mergeCell ref="O50:P50"/>
    <mergeCell ref="O51:P51"/>
    <mergeCell ref="K50:L50"/>
    <mergeCell ref="K51:L51"/>
    <mergeCell ref="K55:L55"/>
    <mergeCell ref="M55:N55"/>
    <mergeCell ref="O55:P55"/>
    <mergeCell ref="D58:J58"/>
    <mergeCell ref="O48:P48"/>
    <mergeCell ref="D52:J52"/>
    <mergeCell ref="K52:L52"/>
    <mergeCell ref="M52:N52"/>
    <mergeCell ref="O52:P52"/>
    <mergeCell ref="K53:L53"/>
    <mergeCell ref="M53:N53"/>
    <mergeCell ref="O53:P53"/>
    <mergeCell ref="M54:N54"/>
    <mergeCell ref="O54:P54"/>
    <mergeCell ref="D72:F72"/>
    <mergeCell ref="D77:F77"/>
    <mergeCell ref="G77:H77"/>
    <mergeCell ref="O77:P77"/>
    <mergeCell ref="D74:F74"/>
    <mergeCell ref="G74:H74"/>
    <mergeCell ref="O74:P74"/>
    <mergeCell ref="D75:F75"/>
    <mergeCell ref="G75:H75"/>
    <mergeCell ref="O75:P75"/>
    <mergeCell ref="K74:L74"/>
    <mergeCell ref="M74:N74"/>
    <mergeCell ref="K75:L75"/>
    <mergeCell ref="M75:N75"/>
    <mergeCell ref="D76:F76"/>
    <mergeCell ref="K18:M18"/>
    <mergeCell ref="K20:M20"/>
    <mergeCell ref="K22:M22"/>
    <mergeCell ref="K24:M24"/>
    <mergeCell ref="K26:M26"/>
    <mergeCell ref="K28:M28"/>
    <mergeCell ref="B24:D24"/>
    <mergeCell ref="N28:P28"/>
    <mergeCell ref="N26:P26"/>
    <mergeCell ref="B18:D18"/>
    <mergeCell ref="B20:D20"/>
    <mergeCell ref="B25:P25"/>
    <mergeCell ref="B27:P27"/>
    <mergeCell ref="N24:P24"/>
    <mergeCell ref="B22:D22"/>
    <mergeCell ref="B26:D26"/>
    <mergeCell ref="N22:P22"/>
    <mergeCell ref="B19:P19"/>
    <mergeCell ref="B21:P21"/>
    <mergeCell ref="B23:P23"/>
    <mergeCell ref="N20:P20"/>
    <mergeCell ref="N18:P18"/>
    <mergeCell ref="E24:J24"/>
    <mergeCell ref="E22:J22"/>
    <mergeCell ref="B16:P16"/>
    <mergeCell ref="B28:D28"/>
    <mergeCell ref="D33:J33"/>
    <mergeCell ref="D71:F71"/>
    <mergeCell ref="D50:J50"/>
    <mergeCell ref="D49:J49"/>
    <mergeCell ref="D51:J51"/>
    <mergeCell ref="D55:J55"/>
    <mergeCell ref="D41:J41"/>
    <mergeCell ref="D42:J42"/>
    <mergeCell ref="D44:J44"/>
    <mergeCell ref="D48:J48"/>
    <mergeCell ref="D47:J47"/>
    <mergeCell ref="D46:J46"/>
    <mergeCell ref="D45:J45"/>
    <mergeCell ref="D37:J37"/>
    <mergeCell ref="D36:J36"/>
    <mergeCell ref="D35:J35"/>
    <mergeCell ref="C32:P32"/>
    <mergeCell ref="E18:J18"/>
    <mergeCell ref="E20:J20"/>
    <mergeCell ref="E28:J28"/>
    <mergeCell ref="E26:J26"/>
    <mergeCell ref="B17:P17"/>
    <mergeCell ref="K54:L54"/>
    <mergeCell ref="C78:J78"/>
    <mergeCell ref="K78:L78"/>
    <mergeCell ref="M78:N78"/>
    <mergeCell ref="C56:J56"/>
    <mergeCell ref="K56:L56"/>
    <mergeCell ref="M56:N56"/>
    <mergeCell ref="C66:J66"/>
    <mergeCell ref="K66:L66"/>
    <mergeCell ref="M66:N66"/>
    <mergeCell ref="C69:J69"/>
    <mergeCell ref="K69:L69"/>
    <mergeCell ref="M69:N69"/>
    <mergeCell ref="C67:P67"/>
    <mergeCell ref="C70:P70"/>
    <mergeCell ref="O56:P56"/>
    <mergeCell ref="O58:P58"/>
    <mergeCell ref="O66:P66"/>
    <mergeCell ref="K76:L76"/>
    <mergeCell ref="M76:N76"/>
    <mergeCell ref="K77:L77"/>
    <mergeCell ref="M77:N77"/>
    <mergeCell ref="M63:N63"/>
    <mergeCell ref="M64:N64"/>
    <mergeCell ref="T84:AD84"/>
    <mergeCell ref="T82:AD82"/>
    <mergeCell ref="T83:AB83"/>
    <mergeCell ref="T92:AF92"/>
    <mergeCell ref="T93:AF93"/>
    <mergeCell ref="T95:AF95"/>
    <mergeCell ref="T109:Y109"/>
    <mergeCell ref="T108:Y108"/>
    <mergeCell ref="T74:AB74"/>
    <mergeCell ref="T78:X78"/>
    <mergeCell ref="T85:AD85"/>
  </mergeCells>
  <dataValidations xWindow="722" yWindow="833" count="3">
    <dataValidation type="list" allowBlank="1" showInputMessage="1" showErrorMessage="1" sqref="M83">
      <formula1>$Q$77:$Q$78</formula1>
    </dataValidation>
    <dataValidation type="list" allowBlank="1" showInputMessage="1" showErrorMessage="1" sqref="N20 N22 N24 N26">
      <formula1>$S$20:$S$21</formula1>
    </dataValidation>
    <dataValidation type="list" allowBlank="1" showInputMessage="1" showErrorMessage="1" sqref="M82">
      <formula1>$S$81:$S$82</formula1>
    </dataValidation>
  </dataValidations>
  <hyperlinks>
    <hyperlink ref="B95" r:id="rId1"/>
  </hyperlinks>
  <pageMargins left="0.70866141732283472" right="0.70866141732283472" top="0.74803149606299213" bottom="0.74803149606299213" header="0.31496062992125984" footer="0.31496062992125984"/>
  <pageSetup paperSize="8" scale="4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38"/>
  <sheetViews>
    <sheetView showZeros="0" zoomScaleNormal="100" zoomScaleSheetLayoutView="115"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406" t="s">
        <v>168</v>
      </c>
      <c r="B2" s="406"/>
      <c r="C2" s="406"/>
      <c r="D2" s="406"/>
      <c r="E2" s="406"/>
      <c r="F2" s="406"/>
      <c r="G2" s="406"/>
      <c r="H2" s="406"/>
      <c r="I2" s="406"/>
      <c r="J2" s="406"/>
      <c r="K2" s="406"/>
    </row>
    <row r="3" spans="1:28" ht="15" customHeight="1" x14ac:dyDescent="0.25">
      <c r="A3" s="406"/>
      <c r="B3" s="406"/>
      <c r="C3" s="406"/>
      <c r="D3" s="406"/>
      <c r="E3" s="406"/>
      <c r="F3" s="406"/>
      <c r="G3" s="406"/>
      <c r="H3" s="406"/>
      <c r="I3" s="406"/>
      <c r="J3" s="406"/>
      <c r="K3" s="406"/>
    </row>
    <row r="4" spans="1:28" ht="15" customHeight="1" x14ac:dyDescent="0.25">
      <c r="A4" s="406"/>
      <c r="B4" s="406"/>
      <c r="C4" s="406"/>
      <c r="D4" s="406"/>
      <c r="E4" s="406"/>
      <c r="F4" s="406"/>
      <c r="G4" s="406"/>
      <c r="H4" s="406"/>
      <c r="I4" s="406"/>
      <c r="J4" s="406"/>
      <c r="K4" s="406"/>
    </row>
    <row r="5" spans="1:28" ht="15" customHeight="1" x14ac:dyDescent="0.25">
      <c r="A5" s="406"/>
      <c r="B5" s="406"/>
      <c r="C5" s="406"/>
      <c r="D5" s="406"/>
      <c r="E5" s="406"/>
      <c r="F5" s="406"/>
      <c r="G5" s="406"/>
      <c r="H5" s="406"/>
      <c r="I5" s="406"/>
      <c r="J5" s="406"/>
      <c r="K5" s="406"/>
    </row>
    <row r="6" spans="1:28" ht="6" customHeight="1" x14ac:dyDescent="0.25">
      <c r="A6" s="406"/>
      <c r="B6" s="406"/>
      <c r="C6" s="406"/>
      <c r="D6" s="406"/>
      <c r="E6" s="406"/>
      <c r="F6" s="406"/>
      <c r="G6" s="406"/>
      <c r="H6" s="406"/>
      <c r="I6" s="406"/>
      <c r="J6" s="406"/>
      <c r="K6" s="406"/>
    </row>
    <row r="7" spans="1:28" ht="46.15" customHeight="1" thickBot="1" x14ac:dyDescent="0.25">
      <c r="A7" s="421" t="s">
        <v>171</v>
      </c>
      <c r="B7" s="421"/>
      <c r="C7" s="421"/>
      <c r="D7" s="421"/>
      <c r="E7" s="421"/>
      <c r="F7" s="421"/>
      <c r="G7" s="421"/>
      <c r="H7" s="421"/>
      <c r="I7" s="421"/>
      <c r="J7" s="421"/>
      <c r="K7" s="421"/>
      <c r="M7" s="188" t="s">
        <v>177</v>
      </c>
      <c r="N7" s="189"/>
      <c r="O7" s="189"/>
      <c r="P7" s="189"/>
      <c r="Q7" s="189"/>
      <c r="R7" s="189"/>
      <c r="S7" s="189"/>
      <c r="T7" s="189"/>
      <c r="U7" s="189"/>
      <c r="V7" s="189"/>
      <c r="W7" s="189"/>
      <c r="X7" s="189"/>
      <c r="Y7" s="189"/>
      <c r="Z7" s="189"/>
      <c r="AA7" s="189"/>
      <c r="AB7" s="189"/>
    </row>
    <row r="8" spans="1:28" ht="15" customHeight="1" x14ac:dyDescent="0.25">
      <c r="A8" s="422" t="s">
        <v>7</v>
      </c>
      <c r="B8" s="423"/>
      <c r="C8" s="423"/>
      <c r="D8" s="424" t="str">
        <f>'Cost Estimate'!E8</f>
        <v>Highways Improvement for Urban Environment</v>
      </c>
      <c r="E8" s="425"/>
      <c r="F8" s="425"/>
      <c r="G8" s="425"/>
      <c r="H8" s="425"/>
      <c r="I8" s="425"/>
      <c r="J8" s="425"/>
      <c r="K8" s="426"/>
      <c r="M8" s="242" t="s">
        <v>195</v>
      </c>
      <c r="N8" s="243"/>
      <c r="O8" s="243"/>
      <c r="P8" s="243"/>
      <c r="Q8" s="243"/>
      <c r="R8" s="243"/>
      <c r="S8" s="243"/>
      <c r="T8" s="243"/>
      <c r="U8" s="243"/>
      <c r="V8" s="243"/>
      <c r="W8" s="243"/>
      <c r="X8" s="243"/>
      <c r="Y8" s="243"/>
      <c r="Z8" s="243"/>
      <c r="AA8" s="243"/>
      <c r="AB8" s="243"/>
    </row>
    <row r="9" spans="1:28" ht="6.75" customHeight="1" x14ac:dyDescent="0.25">
      <c r="A9" s="418"/>
      <c r="B9" s="419"/>
      <c r="C9" s="419"/>
      <c r="D9" s="419"/>
      <c r="E9" s="419"/>
      <c r="F9" s="419"/>
      <c r="G9" s="419"/>
      <c r="H9" s="419"/>
      <c r="I9" s="419"/>
      <c r="J9" s="419"/>
      <c r="K9" s="420"/>
      <c r="M9" s="189"/>
      <c r="N9" s="189"/>
      <c r="O9" s="189"/>
      <c r="P9" s="189"/>
      <c r="Q9" s="189"/>
      <c r="R9" s="189"/>
      <c r="S9" s="189"/>
      <c r="T9" s="189"/>
      <c r="U9" s="189"/>
      <c r="V9" s="189"/>
      <c r="W9" s="189"/>
      <c r="X9" s="189"/>
      <c r="Y9" s="189"/>
      <c r="Z9" s="189"/>
      <c r="AA9" s="189"/>
      <c r="AB9" s="189"/>
    </row>
    <row r="10" spans="1:28" ht="15" customHeight="1" x14ac:dyDescent="0.25">
      <c r="A10" s="427" t="s">
        <v>110</v>
      </c>
      <c r="B10" s="428"/>
      <c r="C10" s="428"/>
      <c r="D10" s="429" t="str">
        <f>'Cost Estimate'!E10</f>
        <v>DLR/2/001 5G</v>
      </c>
      <c r="E10" s="430"/>
      <c r="F10" s="428" t="s">
        <v>163</v>
      </c>
      <c r="G10" s="428"/>
      <c r="H10" s="428"/>
      <c r="I10" s="428"/>
      <c r="J10" s="431" t="str">
        <f>'Cost Estimate'!O10</f>
        <v>Sally Gate - South Dublin</v>
      </c>
      <c r="K10" s="432"/>
      <c r="M10" s="242" t="s">
        <v>195</v>
      </c>
      <c r="N10" s="243"/>
      <c r="O10" s="243"/>
      <c r="P10" s="243"/>
      <c r="Q10" s="243"/>
      <c r="R10" s="243"/>
      <c r="S10" s="243"/>
      <c r="T10" s="243"/>
      <c r="U10" s="243"/>
      <c r="V10" s="243"/>
      <c r="W10" s="243"/>
      <c r="X10" s="243"/>
      <c r="Y10" s="243"/>
      <c r="Z10" s="243"/>
      <c r="AA10" s="243"/>
      <c r="AB10" s="243"/>
    </row>
    <row r="11" spans="1:28" ht="6.75" customHeight="1" x14ac:dyDescent="0.25">
      <c r="A11" s="418"/>
      <c r="B11" s="419"/>
      <c r="C11" s="419"/>
      <c r="D11" s="419"/>
      <c r="E11" s="419"/>
      <c r="F11" s="419"/>
      <c r="G11" s="419"/>
      <c r="H11" s="419"/>
      <c r="I11" s="419"/>
      <c r="J11" s="419"/>
      <c r="K11" s="420"/>
      <c r="M11" s="189"/>
      <c r="N11" s="189"/>
      <c r="O11" s="189"/>
      <c r="P11" s="189"/>
      <c r="Q11" s="189"/>
      <c r="R11" s="189"/>
      <c r="S11" s="189"/>
      <c r="T11" s="189"/>
      <c r="U11" s="189"/>
      <c r="V11" s="189"/>
      <c r="W11" s="189"/>
      <c r="X11" s="189"/>
      <c r="Y11" s="189"/>
      <c r="Z11" s="189"/>
      <c r="AA11" s="189"/>
      <c r="AB11" s="189"/>
    </row>
    <row r="12" spans="1:28" ht="15" customHeight="1" x14ac:dyDescent="0.25">
      <c r="A12" s="427" t="s">
        <v>164</v>
      </c>
      <c r="B12" s="428"/>
      <c r="C12" s="428"/>
      <c r="D12" s="429" t="str">
        <f>'Cost Estimate'!E12</f>
        <v>NTA</v>
      </c>
      <c r="E12" s="430"/>
      <c r="F12" s="433" t="s">
        <v>165</v>
      </c>
      <c r="G12" s="434"/>
      <c r="H12" s="434"/>
      <c r="I12" s="434"/>
      <c r="J12" s="431">
        <f>'Cost Estimate'!O12</f>
        <v>44475</v>
      </c>
      <c r="K12" s="432"/>
      <c r="M12" s="242" t="s">
        <v>195</v>
      </c>
      <c r="N12" s="243"/>
      <c r="O12" s="243"/>
      <c r="P12" s="243"/>
      <c r="Q12" s="243"/>
      <c r="R12" s="243"/>
      <c r="S12" s="243"/>
      <c r="T12" s="243"/>
      <c r="U12" s="243"/>
      <c r="V12" s="243"/>
      <c r="W12" s="243"/>
      <c r="X12" s="243"/>
      <c r="Y12" s="243"/>
      <c r="Z12" s="243"/>
      <c r="AA12" s="243"/>
      <c r="AB12" s="243"/>
    </row>
    <row r="13" spans="1:28" ht="6.75" customHeight="1" x14ac:dyDescent="0.25">
      <c r="A13" s="418"/>
      <c r="B13" s="419"/>
      <c r="C13" s="419"/>
      <c r="D13" s="419"/>
      <c r="E13" s="419"/>
      <c r="F13" s="419"/>
      <c r="G13" s="419"/>
      <c r="H13" s="419"/>
      <c r="I13" s="419"/>
      <c r="J13" s="419"/>
      <c r="K13" s="420"/>
      <c r="M13" s="189"/>
      <c r="N13" s="189"/>
      <c r="O13" s="189"/>
      <c r="P13" s="189"/>
      <c r="Q13" s="189"/>
      <c r="R13" s="189"/>
      <c r="S13" s="189"/>
      <c r="T13" s="189"/>
      <c r="U13" s="189"/>
      <c r="V13" s="189"/>
      <c r="W13" s="189"/>
      <c r="X13" s="189"/>
      <c r="Y13" s="189"/>
      <c r="Z13" s="189"/>
      <c r="AA13" s="189"/>
      <c r="AB13" s="189"/>
    </row>
    <row r="14" spans="1:28" ht="14.45" customHeight="1" x14ac:dyDescent="0.25">
      <c r="A14" s="427" t="s">
        <v>166</v>
      </c>
      <c r="B14" s="428"/>
      <c r="C14" s="428"/>
      <c r="D14" s="429" t="str">
        <f>'Cost Estimate'!E14</f>
        <v>South Dublin</v>
      </c>
      <c r="E14" s="435"/>
      <c r="F14" s="434" t="s">
        <v>76</v>
      </c>
      <c r="G14" s="434"/>
      <c r="H14" s="434"/>
      <c r="I14" s="434"/>
      <c r="J14" s="431" t="str">
        <f>'Cost Estimate'!O14</f>
        <v>Q2 2021</v>
      </c>
      <c r="K14" s="432"/>
      <c r="M14" s="242" t="s">
        <v>195</v>
      </c>
      <c r="N14" s="243"/>
      <c r="O14" s="243"/>
      <c r="P14" s="243"/>
      <c r="Q14" s="243"/>
      <c r="R14" s="243"/>
      <c r="S14" s="243"/>
      <c r="T14" s="243"/>
      <c r="U14" s="243"/>
      <c r="V14" s="243"/>
      <c r="W14" s="243"/>
      <c r="X14" s="243"/>
      <c r="Y14" s="243"/>
      <c r="Z14" s="243"/>
      <c r="AA14" s="243"/>
      <c r="AB14" s="243"/>
    </row>
    <row r="15" spans="1:28" ht="13.5" thickBot="1" x14ac:dyDescent="0.3">
      <c r="A15" s="101"/>
      <c r="B15" s="102"/>
      <c r="C15" s="102"/>
      <c r="D15" s="102"/>
      <c r="E15" s="102"/>
      <c r="F15" s="102"/>
      <c r="G15" s="102"/>
      <c r="H15" s="102"/>
      <c r="I15" s="102"/>
      <c r="J15" s="102"/>
      <c r="K15" s="103"/>
      <c r="M15" s="189"/>
      <c r="N15" s="189"/>
      <c r="O15" s="189"/>
      <c r="P15" s="189"/>
      <c r="Q15" s="189"/>
      <c r="R15" s="189"/>
      <c r="S15" s="189"/>
      <c r="T15" s="189"/>
      <c r="U15" s="189"/>
      <c r="V15" s="189"/>
      <c r="W15" s="189"/>
      <c r="X15" s="189"/>
      <c r="Y15" s="189"/>
      <c r="Z15" s="189"/>
      <c r="AA15" s="189"/>
      <c r="AB15" s="189"/>
    </row>
    <row r="16" spans="1:28" s="2" customFormat="1" x14ac:dyDescent="0.25">
      <c r="A16" s="104">
        <v>1</v>
      </c>
      <c r="B16" s="105" t="s">
        <v>169</v>
      </c>
      <c r="C16" s="106"/>
      <c r="D16" s="106"/>
      <c r="E16" s="106"/>
      <c r="F16" s="106"/>
      <c r="G16" s="106"/>
      <c r="H16" s="106"/>
      <c r="I16" s="106"/>
      <c r="J16" s="106"/>
      <c r="K16" s="107"/>
      <c r="M16" s="192"/>
      <c r="N16" s="192"/>
      <c r="O16" s="192"/>
      <c r="P16" s="192"/>
      <c r="Q16" s="192"/>
      <c r="R16" s="192"/>
      <c r="S16" s="192"/>
      <c r="T16" s="192"/>
      <c r="U16" s="192"/>
      <c r="V16" s="192"/>
      <c r="W16" s="192"/>
      <c r="X16" s="192"/>
      <c r="Y16" s="192"/>
      <c r="Z16" s="192"/>
      <c r="AA16" s="192"/>
      <c r="AB16" s="192"/>
    </row>
    <row r="17" spans="1:28" ht="15" customHeight="1" x14ac:dyDescent="0.25">
      <c r="A17" s="108"/>
      <c r="B17" s="100">
        <v>1.1000000000000001</v>
      </c>
      <c r="C17" s="412" t="s">
        <v>149</v>
      </c>
      <c r="D17" s="413"/>
      <c r="E17" s="414"/>
      <c r="F17" s="415">
        <v>1</v>
      </c>
      <c r="G17" s="415"/>
      <c r="H17" s="3" t="s">
        <v>51</v>
      </c>
      <c r="I17" s="114">
        <f>SUM('Cost Estimate'!O59:P59)</f>
        <v>0</v>
      </c>
      <c r="J17" s="416">
        <f>F17*I17</f>
        <v>0</v>
      </c>
      <c r="K17" s="417"/>
      <c r="M17" s="242" t="s">
        <v>195</v>
      </c>
      <c r="N17" s="243"/>
      <c r="O17" s="243"/>
      <c r="P17" s="243"/>
      <c r="Q17" s="243"/>
      <c r="R17" s="243"/>
      <c r="S17" s="243"/>
      <c r="T17" s="243"/>
      <c r="U17" s="243"/>
      <c r="V17" s="243"/>
      <c r="W17" s="243"/>
      <c r="X17" s="243"/>
      <c r="Y17" s="243"/>
      <c r="Z17" s="243"/>
      <c r="AA17" s="243"/>
      <c r="AB17" s="243"/>
    </row>
    <row r="18" spans="1:28" ht="15" customHeight="1" x14ac:dyDescent="0.25">
      <c r="A18" s="108"/>
      <c r="B18" s="100">
        <v>1.2</v>
      </c>
      <c r="C18" s="412" t="s">
        <v>150</v>
      </c>
      <c r="D18" s="413"/>
      <c r="E18" s="414"/>
      <c r="F18" s="415">
        <v>1</v>
      </c>
      <c r="G18" s="415"/>
      <c r="H18" s="3" t="s">
        <v>51</v>
      </c>
      <c r="I18" s="114">
        <f>SUM('Cost Estimate'!O60:P60)</f>
        <v>1688137.9200000002</v>
      </c>
      <c r="J18" s="416">
        <f t="shared" ref="J18:J26" si="0">F18*I18</f>
        <v>1688137.9200000002</v>
      </c>
      <c r="K18" s="417"/>
      <c r="M18" s="242" t="s">
        <v>195</v>
      </c>
      <c r="N18" s="243"/>
      <c r="O18" s="243"/>
      <c r="P18" s="243"/>
      <c r="Q18" s="243"/>
      <c r="R18" s="243"/>
      <c r="S18" s="243"/>
      <c r="T18" s="243"/>
      <c r="U18" s="243"/>
      <c r="V18" s="243"/>
      <c r="W18" s="243"/>
      <c r="X18" s="243"/>
      <c r="Y18" s="243"/>
      <c r="Z18" s="243"/>
      <c r="AA18" s="243"/>
      <c r="AB18" s="243"/>
    </row>
    <row r="19" spans="1:28" ht="15" customHeight="1" x14ac:dyDescent="0.25">
      <c r="A19" s="108"/>
      <c r="B19" s="100">
        <v>1.3</v>
      </c>
      <c r="C19" s="412" t="s">
        <v>151</v>
      </c>
      <c r="D19" s="413"/>
      <c r="E19" s="414"/>
      <c r="F19" s="415">
        <v>1</v>
      </c>
      <c r="G19" s="415"/>
      <c r="H19" s="3" t="s">
        <v>51</v>
      </c>
      <c r="I19" s="114">
        <f>SUM('Cost Estimate'!O61:P61)</f>
        <v>722135.68</v>
      </c>
      <c r="J19" s="416">
        <f t="shared" si="0"/>
        <v>722135.68</v>
      </c>
      <c r="K19" s="417"/>
      <c r="M19" s="242" t="s">
        <v>195</v>
      </c>
      <c r="N19" s="243"/>
      <c r="O19" s="243"/>
      <c r="P19" s="243"/>
      <c r="Q19" s="243"/>
      <c r="R19" s="243"/>
      <c r="S19" s="243"/>
      <c r="T19" s="243"/>
      <c r="U19" s="243"/>
      <c r="V19" s="243"/>
      <c r="W19" s="243"/>
      <c r="X19" s="243"/>
      <c r="Y19" s="243"/>
      <c r="Z19" s="243"/>
      <c r="AA19" s="243"/>
      <c r="AB19" s="243"/>
    </row>
    <row r="20" spans="1:28" ht="15" customHeight="1" x14ac:dyDescent="0.25">
      <c r="A20" s="108"/>
      <c r="B20" s="100">
        <v>1.4</v>
      </c>
      <c r="C20" s="412" t="s">
        <v>152</v>
      </c>
      <c r="D20" s="413"/>
      <c r="E20" s="414"/>
      <c r="F20" s="415">
        <v>1</v>
      </c>
      <c r="G20" s="415"/>
      <c r="H20" s="3" t="s">
        <v>51</v>
      </c>
      <c r="I20" s="114">
        <f>SUM('Cost Estimate'!O62:P62)</f>
        <v>280732.48000000004</v>
      </c>
      <c r="J20" s="416">
        <f t="shared" si="0"/>
        <v>280732.48000000004</v>
      </c>
      <c r="K20" s="417"/>
      <c r="M20" s="242" t="s">
        <v>195</v>
      </c>
      <c r="N20" s="243"/>
      <c r="O20" s="243"/>
      <c r="P20" s="243"/>
      <c r="Q20" s="243"/>
      <c r="R20" s="243"/>
      <c r="S20" s="243"/>
      <c r="T20" s="243"/>
      <c r="U20" s="243"/>
      <c r="V20" s="243"/>
      <c r="W20" s="243"/>
      <c r="X20" s="243"/>
      <c r="Y20" s="243"/>
      <c r="Z20" s="243"/>
      <c r="AA20" s="243"/>
      <c r="AB20" s="243"/>
    </row>
    <row r="21" spans="1:28" ht="15" customHeight="1" x14ac:dyDescent="0.25">
      <c r="A21" s="108"/>
      <c r="B21" s="100">
        <v>1.5</v>
      </c>
      <c r="C21" s="412" t="s">
        <v>153</v>
      </c>
      <c r="D21" s="413"/>
      <c r="E21" s="414"/>
      <c r="F21" s="415">
        <v>1</v>
      </c>
      <c r="G21" s="415"/>
      <c r="H21" s="3" t="s">
        <v>51</v>
      </c>
      <c r="I21" s="114">
        <f>SUM('Cost Estimate'!O63:P63)</f>
        <v>542241.28000000003</v>
      </c>
      <c r="J21" s="416">
        <f t="shared" si="0"/>
        <v>542241.28000000003</v>
      </c>
      <c r="K21" s="417"/>
      <c r="M21" s="242" t="s">
        <v>195</v>
      </c>
      <c r="N21" s="243"/>
      <c r="O21" s="243"/>
      <c r="P21" s="243"/>
      <c r="Q21" s="243"/>
      <c r="R21" s="243"/>
      <c r="S21" s="243"/>
      <c r="T21" s="243"/>
      <c r="U21" s="243"/>
      <c r="V21" s="243"/>
      <c r="W21" s="243"/>
      <c r="X21" s="243"/>
      <c r="Y21" s="243"/>
      <c r="Z21" s="243"/>
      <c r="AA21" s="243"/>
      <c r="AB21" s="243"/>
    </row>
    <row r="22" spans="1:28" ht="15" customHeight="1" x14ac:dyDescent="0.25">
      <c r="A22" s="108"/>
      <c r="B22" s="100">
        <v>1.6</v>
      </c>
      <c r="C22" s="412" t="s">
        <v>154</v>
      </c>
      <c r="D22" s="413"/>
      <c r="E22" s="414"/>
      <c r="F22" s="415">
        <v>1</v>
      </c>
      <c r="G22" s="415"/>
      <c r="H22" s="3" t="s">
        <v>51</v>
      </c>
      <c r="I22" s="114">
        <f>SUM('Cost Estimate'!O64:P64)</f>
        <v>2382751.8400000003</v>
      </c>
      <c r="J22" s="416">
        <f t="shared" si="0"/>
        <v>2382751.8400000003</v>
      </c>
      <c r="K22" s="417"/>
      <c r="M22" s="242" t="s">
        <v>195</v>
      </c>
      <c r="N22" s="243"/>
      <c r="O22" s="243"/>
      <c r="P22" s="243"/>
      <c r="Q22" s="243"/>
      <c r="R22" s="243"/>
      <c r="S22" s="243"/>
      <c r="T22" s="243"/>
      <c r="U22" s="243"/>
      <c r="V22" s="243"/>
      <c r="W22" s="243"/>
      <c r="X22" s="243"/>
      <c r="Y22" s="243"/>
      <c r="Z22" s="243"/>
      <c r="AA22" s="243"/>
      <c r="AB22" s="243"/>
    </row>
    <row r="23" spans="1:28" ht="15" customHeight="1" x14ac:dyDescent="0.25">
      <c r="A23" s="108"/>
      <c r="B23" s="100">
        <v>1.7</v>
      </c>
      <c r="C23" s="412" t="s">
        <v>155</v>
      </c>
      <c r="D23" s="413"/>
      <c r="E23" s="414"/>
      <c r="F23" s="415">
        <v>1</v>
      </c>
      <c r="G23" s="415"/>
      <c r="H23" s="3" t="s">
        <v>51</v>
      </c>
      <c r="I23" s="114">
        <f>SUM('Cost Estimate'!O65:P65)</f>
        <v>290464.16000000003</v>
      </c>
      <c r="J23" s="416">
        <f t="shared" si="0"/>
        <v>290464.16000000003</v>
      </c>
      <c r="K23" s="417"/>
      <c r="M23" s="242" t="s">
        <v>195</v>
      </c>
      <c r="N23" s="243"/>
      <c r="O23" s="243"/>
      <c r="P23" s="243"/>
      <c r="Q23" s="243"/>
      <c r="R23" s="243"/>
      <c r="S23" s="243"/>
      <c r="T23" s="243"/>
      <c r="U23" s="243"/>
      <c r="V23" s="243"/>
      <c r="W23" s="243"/>
      <c r="X23" s="243"/>
      <c r="Y23" s="243"/>
      <c r="Z23" s="243"/>
      <c r="AA23" s="243"/>
      <c r="AB23" s="243"/>
    </row>
    <row r="24" spans="1:28" ht="15" customHeight="1" x14ac:dyDescent="0.25">
      <c r="A24" s="108"/>
      <c r="B24" s="100">
        <v>1.8</v>
      </c>
      <c r="C24" s="412" t="s">
        <v>228</v>
      </c>
      <c r="D24" s="413"/>
      <c r="E24" s="414"/>
      <c r="F24" s="415">
        <v>1</v>
      </c>
      <c r="G24" s="415"/>
      <c r="H24" s="3" t="s">
        <v>51</v>
      </c>
      <c r="I24" s="114">
        <f>SUM('Cost Estimate'!O56:P56)+SUM('Cost Estimate'!O69:P69)</f>
        <v>37612816.748380266</v>
      </c>
      <c r="J24" s="416">
        <f t="shared" si="0"/>
        <v>37612816.748380266</v>
      </c>
      <c r="K24" s="417"/>
      <c r="M24" s="242" t="s">
        <v>195</v>
      </c>
      <c r="N24" s="243"/>
      <c r="O24" s="243"/>
      <c r="P24" s="243"/>
      <c r="Q24" s="243"/>
      <c r="R24" s="243"/>
      <c r="S24" s="243"/>
      <c r="T24" s="243"/>
      <c r="U24" s="243"/>
      <c r="V24" s="243"/>
      <c r="W24" s="243"/>
      <c r="X24" s="243"/>
      <c r="Y24" s="243"/>
      <c r="Z24" s="243"/>
      <c r="AA24" s="243"/>
      <c r="AB24" s="243"/>
    </row>
    <row r="25" spans="1:28" ht="15" customHeight="1" x14ac:dyDescent="0.25">
      <c r="A25" s="108"/>
      <c r="B25" s="100">
        <v>1.9</v>
      </c>
      <c r="C25" s="412" t="s">
        <v>229</v>
      </c>
      <c r="D25" s="413"/>
      <c r="E25" s="414"/>
      <c r="F25" s="415">
        <v>1</v>
      </c>
      <c r="G25" s="415"/>
      <c r="H25" s="3" t="s">
        <v>51</v>
      </c>
      <c r="I25" s="114">
        <f>SUM('Cost Estimate'!O87:P87)</f>
        <v>17703301.065636933</v>
      </c>
      <c r="J25" s="416">
        <f t="shared" ref="J25" si="1">F25*I25</f>
        <v>17703301.065636933</v>
      </c>
      <c r="K25" s="417"/>
      <c r="M25" s="242" t="s">
        <v>195</v>
      </c>
      <c r="N25" s="243"/>
      <c r="O25" s="243"/>
      <c r="P25" s="243"/>
      <c r="Q25" s="243"/>
      <c r="R25" s="243"/>
      <c r="S25" s="243"/>
      <c r="T25" s="243"/>
      <c r="U25" s="243"/>
      <c r="V25" s="243"/>
      <c r="W25" s="243"/>
      <c r="X25" s="243"/>
      <c r="Y25" s="243"/>
      <c r="Z25" s="243"/>
      <c r="AA25" s="243"/>
      <c r="AB25" s="243"/>
    </row>
    <row r="26" spans="1:28" ht="15" customHeight="1" x14ac:dyDescent="0.25">
      <c r="A26" s="108"/>
      <c r="B26" s="236">
        <v>1.1000000000000001</v>
      </c>
      <c r="C26" s="412" t="s">
        <v>227</v>
      </c>
      <c r="D26" s="413"/>
      <c r="E26" s="414"/>
      <c r="F26" s="415">
        <v>1</v>
      </c>
      <c r="G26" s="415"/>
      <c r="H26" s="3" t="s">
        <v>51</v>
      </c>
      <c r="I26" s="114">
        <f>SUM('Cost Estimate'!O78:P78)</f>
        <v>175000</v>
      </c>
      <c r="J26" s="416">
        <f t="shared" si="0"/>
        <v>175000</v>
      </c>
      <c r="K26" s="417"/>
      <c r="M26" s="242" t="s">
        <v>195</v>
      </c>
      <c r="N26" s="243"/>
      <c r="O26" s="243"/>
      <c r="P26" s="243"/>
      <c r="Q26" s="243"/>
      <c r="R26" s="243"/>
      <c r="S26" s="243"/>
      <c r="T26" s="243"/>
      <c r="U26" s="243"/>
      <c r="V26" s="243"/>
      <c r="W26" s="243"/>
      <c r="X26" s="243"/>
      <c r="Y26" s="243"/>
      <c r="Z26" s="243"/>
      <c r="AA26" s="243"/>
      <c r="AB26" s="243"/>
    </row>
    <row r="27" spans="1:28" ht="6" customHeight="1" x14ac:dyDescent="0.25">
      <c r="A27" s="108"/>
      <c r="B27" s="436"/>
      <c r="C27" s="437"/>
      <c r="D27" s="437"/>
      <c r="E27" s="437"/>
      <c r="F27" s="437"/>
      <c r="G27" s="437"/>
      <c r="H27" s="437"/>
      <c r="I27" s="437"/>
      <c r="J27" s="437"/>
      <c r="K27" s="438"/>
      <c r="M27" s="189"/>
      <c r="N27" s="189"/>
      <c r="O27" s="189"/>
      <c r="P27" s="189"/>
      <c r="Q27" s="189"/>
      <c r="R27" s="189"/>
      <c r="S27" s="189"/>
      <c r="T27" s="189"/>
      <c r="U27" s="189"/>
      <c r="V27" s="189"/>
      <c r="W27" s="189"/>
      <c r="X27" s="189"/>
      <c r="Y27" s="189"/>
      <c r="Z27" s="189"/>
      <c r="AA27" s="189"/>
      <c r="AB27" s="189"/>
    </row>
    <row r="28" spans="1:28" ht="15" customHeight="1" x14ac:dyDescent="0.25">
      <c r="A28" s="108"/>
      <c r="B28" s="439" t="s">
        <v>170</v>
      </c>
      <c r="C28" s="440"/>
      <c r="D28" s="440"/>
      <c r="E28" s="440"/>
      <c r="F28" s="440"/>
      <c r="G28" s="440"/>
      <c r="H28" s="440"/>
      <c r="I28" s="441"/>
      <c r="J28" s="299">
        <f>SUM(J17:K26)</f>
        <v>61397581.174017198</v>
      </c>
      <c r="K28" s="442"/>
      <c r="M28" s="242" t="s">
        <v>195</v>
      </c>
      <c r="N28" s="243"/>
      <c r="O28" s="243"/>
      <c r="P28" s="243"/>
      <c r="Q28" s="243"/>
      <c r="R28" s="243"/>
      <c r="S28" s="243"/>
      <c r="T28" s="243"/>
      <c r="U28" s="243"/>
      <c r="V28" s="243"/>
      <c r="W28" s="243"/>
      <c r="X28" s="243"/>
      <c r="Y28" s="243"/>
      <c r="Z28" s="243"/>
      <c r="AA28" s="243"/>
      <c r="AB28" s="243"/>
    </row>
    <row r="29" spans="1:28" ht="15" customHeight="1" x14ac:dyDescent="0.25">
      <c r="A29" s="108"/>
      <c r="B29" s="439" t="s">
        <v>216</v>
      </c>
      <c r="C29" s="440"/>
      <c r="D29" s="440"/>
      <c r="E29" s="440"/>
      <c r="F29" s="440"/>
      <c r="G29" s="440"/>
      <c r="H29" s="440"/>
      <c r="I29" s="441"/>
      <c r="J29" s="445">
        <f>SUM('Cost Estimate'!O92:P92)</f>
        <v>7467675.9048923226</v>
      </c>
      <c r="K29" s="446"/>
      <c r="M29" s="242" t="s">
        <v>195</v>
      </c>
      <c r="N29" s="243"/>
      <c r="O29" s="243"/>
      <c r="P29" s="243"/>
      <c r="Q29" s="243"/>
      <c r="R29" s="243"/>
      <c r="S29" s="243"/>
      <c r="T29" s="243"/>
      <c r="U29" s="243"/>
      <c r="V29" s="243"/>
      <c r="W29" s="243"/>
      <c r="X29" s="243"/>
      <c r="Y29" s="243"/>
      <c r="Z29" s="243"/>
      <c r="AA29" s="243"/>
      <c r="AB29" s="243"/>
    </row>
    <row r="30" spans="1:28" ht="15" customHeight="1" x14ac:dyDescent="0.25">
      <c r="A30" s="108"/>
      <c r="B30" s="439" t="s">
        <v>217</v>
      </c>
      <c r="C30" s="440"/>
      <c r="D30" s="440"/>
      <c r="E30" s="440"/>
      <c r="F30" s="440"/>
      <c r="G30" s="440"/>
      <c r="H30" s="440"/>
      <c r="I30" s="441"/>
      <c r="J30" s="445">
        <f>SUM('Cost Estimate'!O93:P93)</f>
        <v>1358486.5728000004</v>
      </c>
      <c r="K30" s="446"/>
      <c r="M30" s="242" t="s">
        <v>195</v>
      </c>
      <c r="N30" s="243"/>
      <c r="O30" s="243"/>
      <c r="P30" s="243"/>
      <c r="Q30" s="243"/>
      <c r="R30" s="243"/>
      <c r="S30" s="243"/>
      <c r="T30" s="243"/>
      <c r="U30" s="243"/>
      <c r="V30" s="243"/>
      <c r="W30" s="243"/>
      <c r="X30" s="243"/>
      <c r="Y30" s="243"/>
      <c r="Z30" s="243"/>
      <c r="AA30" s="243"/>
      <c r="AB30" s="243"/>
    </row>
    <row r="31" spans="1:28" ht="15" customHeight="1" x14ac:dyDescent="0.25">
      <c r="A31" s="108"/>
      <c r="B31" s="439" t="s">
        <v>218</v>
      </c>
      <c r="C31" s="440"/>
      <c r="D31" s="440"/>
      <c r="E31" s="440"/>
      <c r="F31" s="440"/>
      <c r="G31" s="440"/>
      <c r="H31" s="440"/>
      <c r="I31" s="441"/>
      <c r="J31" s="447">
        <f>SUM('Cost Estimate'!O94:P95)</f>
        <v>0</v>
      </c>
      <c r="K31" s="448"/>
      <c r="M31" s="242" t="s">
        <v>222</v>
      </c>
      <c r="N31" s="243"/>
      <c r="O31" s="243"/>
      <c r="P31" s="243"/>
      <c r="Q31" s="243"/>
      <c r="R31" s="243"/>
      <c r="S31" s="243"/>
      <c r="T31" s="243"/>
      <c r="U31" s="243"/>
      <c r="V31" s="189"/>
      <c r="W31" s="189"/>
      <c r="X31" s="189"/>
      <c r="Y31" s="189"/>
      <c r="Z31" s="189"/>
      <c r="AA31" s="189"/>
      <c r="AB31" s="189"/>
    </row>
    <row r="32" spans="1:28" ht="5.25" customHeight="1" x14ac:dyDescent="0.25">
      <c r="A32" s="108"/>
      <c r="B32" s="232"/>
      <c r="C32" s="233"/>
      <c r="D32" s="233"/>
      <c r="E32" s="233"/>
      <c r="F32" s="233"/>
      <c r="G32" s="233"/>
      <c r="H32" s="233"/>
      <c r="I32" s="233"/>
      <c r="J32" s="234"/>
      <c r="K32" s="235"/>
      <c r="M32" s="189"/>
      <c r="N32" s="189"/>
      <c r="O32" s="189"/>
      <c r="P32" s="189"/>
      <c r="Q32" s="189"/>
      <c r="R32" s="189"/>
      <c r="S32" s="189"/>
      <c r="T32" s="189"/>
      <c r="U32" s="189"/>
      <c r="V32" s="189"/>
      <c r="W32" s="189"/>
      <c r="X32" s="189"/>
      <c r="Y32" s="189"/>
      <c r="Z32" s="189"/>
      <c r="AA32" s="189"/>
      <c r="AB32" s="189"/>
    </row>
    <row r="33" spans="1:28" ht="15" customHeight="1" thickBot="1" x14ac:dyDescent="0.3">
      <c r="A33" s="108"/>
      <c r="B33" s="439" t="s">
        <v>223</v>
      </c>
      <c r="C33" s="440"/>
      <c r="D33" s="440"/>
      <c r="E33" s="440"/>
      <c r="F33" s="440"/>
      <c r="G33" s="440"/>
      <c r="H33" s="440"/>
      <c r="I33" s="441"/>
      <c r="J33" s="299">
        <f>SUM(J28:K31)</f>
        <v>70223743.651709512</v>
      </c>
      <c r="K33" s="442"/>
      <c r="M33" s="189"/>
      <c r="N33" s="189"/>
      <c r="O33" s="189"/>
      <c r="P33" s="189"/>
      <c r="Q33" s="189"/>
      <c r="R33" s="189"/>
      <c r="S33" s="189"/>
      <c r="T33" s="189"/>
      <c r="U33" s="189"/>
      <c r="V33" s="189"/>
      <c r="W33" s="189"/>
      <c r="X33" s="189"/>
      <c r="Y33" s="189"/>
      <c r="Z33" s="189"/>
      <c r="AA33" s="189"/>
      <c r="AB33" s="189"/>
    </row>
    <row r="34" spans="1:28" ht="6.75" customHeight="1" x14ac:dyDescent="0.25">
      <c r="A34" s="109"/>
      <c r="B34" s="110"/>
      <c r="C34" s="111"/>
      <c r="D34" s="110"/>
      <c r="E34" s="110"/>
      <c r="F34" s="110"/>
      <c r="G34" s="110"/>
      <c r="H34" s="110"/>
      <c r="I34" s="110"/>
      <c r="J34" s="110"/>
      <c r="K34" s="112"/>
      <c r="M34" s="189"/>
      <c r="N34" s="189"/>
      <c r="O34" s="189"/>
      <c r="P34" s="189"/>
      <c r="Q34" s="189"/>
      <c r="R34" s="189"/>
      <c r="S34" s="189"/>
      <c r="T34" s="189"/>
      <c r="U34" s="189"/>
      <c r="V34" s="189"/>
      <c r="W34" s="189"/>
      <c r="X34" s="189"/>
      <c r="Y34" s="189"/>
      <c r="Z34" s="189"/>
      <c r="AA34" s="189"/>
      <c r="AB34" s="189"/>
    </row>
    <row r="35" spans="1:28" ht="53.25" customHeight="1" thickBot="1" x14ac:dyDescent="0.3">
      <c r="A35" s="113" t="s">
        <v>21</v>
      </c>
      <c r="B35" s="443" t="s">
        <v>167</v>
      </c>
      <c r="C35" s="443"/>
      <c r="D35" s="443"/>
      <c r="E35" s="443"/>
      <c r="F35" s="443"/>
      <c r="G35" s="443"/>
      <c r="H35" s="443"/>
      <c r="I35" s="443"/>
      <c r="J35" s="443"/>
      <c r="K35" s="444"/>
      <c r="M35" s="189"/>
      <c r="N35" s="189"/>
      <c r="O35" s="189"/>
      <c r="P35" s="189"/>
      <c r="Q35" s="189"/>
      <c r="R35" s="189"/>
      <c r="S35" s="189"/>
      <c r="T35" s="189"/>
      <c r="U35" s="189"/>
      <c r="V35" s="189"/>
      <c r="W35" s="189"/>
      <c r="X35" s="189"/>
      <c r="Y35" s="189"/>
      <c r="Z35" s="189"/>
      <c r="AA35" s="189"/>
      <c r="AB35" s="189"/>
    </row>
    <row r="36" spans="1:28" ht="11.1" customHeight="1" x14ac:dyDescent="0.25">
      <c r="B36" s="327"/>
      <c r="C36" s="327"/>
      <c r="D36" s="327"/>
      <c r="E36" s="327"/>
      <c r="F36" s="327"/>
      <c r="G36" s="327"/>
      <c r="H36" s="327"/>
      <c r="I36" s="327"/>
      <c r="J36" s="327"/>
      <c r="K36" s="327"/>
    </row>
    <row r="37" spans="1:28" x14ac:dyDescent="0.25">
      <c r="B37" s="327"/>
      <c r="C37" s="327"/>
      <c r="D37" s="327"/>
      <c r="E37" s="327"/>
      <c r="F37" s="327"/>
      <c r="G37" s="327"/>
      <c r="H37" s="327"/>
      <c r="I37" s="327"/>
      <c r="J37" s="327"/>
      <c r="K37" s="327"/>
    </row>
    <row r="38" spans="1:28" ht="12" customHeight="1" x14ac:dyDescent="0.25">
      <c r="B38" s="327"/>
      <c r="C38" s="327"/>
      <c r="D38" s="327"/>
      <c r="E38" s="327"/>
      <c r="F38" s="327"/>
      <c r="G38" s="327"/>
      <c r="H38" s="327"/>
      <c r="I38" s="327"/>
      <c r="J38" s="327"/>
      <c r="K38" s="327"/>
    </row>
  </sheetData>
  <sheetProtection algorithmName="SHA-512" hashValue="2c4bt2C4vmf8u93y/occAWBO14vkvF5WBhJAp25UWw6J+NPlGxm3Vl7Na0ZsMIszLo3eho4A+8QZGT1OMviBig==" saltValue="P9BJRYFc+xn0TcT+X+6k8Q==" spinCount="100000" sheet="1" selectLockedCells="1"/>
  <mergeCells count="81">
    <mergeCell ref="M29:AB29"/>
    <mergeCell ref="B30:I30"/>
    <mergeCell ref="J30:K30"/>
    <mergeCell ref="M30:AB30"/>
    <mergeCell ref="B31:I31"/>
    <mergeCell ref="J31:K31"/>
    <mergeCell ref="M31:U31"/>
    <mergeCell ref="M23:AB23"/>
    <mergeCell ref="M28:AB28"/>
    <mergeCell ref="M18:AB18"/>
    <mergeCell ref="M19:AB19"/>
    <mergeCell ref="M20:AB20"/>
    <mergeCell ref="M21:AB21"/>
    <mergeCell ref="M22:AB22"/>
    <mergeCell ref="M24:AB24"/>
    <mergeCell ref="M25:AB25"/>
    <mergeCell ref="M26:AB26"/>
    <mergeCell ref="M8:AB8"/>
    <mergeCell ref="M10:AB10"/>
    <mergeCell ref="M12:AB12"/>
    <mergeCell ref="M14:AB14"/>
    <mergeCell ref="M17:AB17"/>
    <mergeCell ref="B37:K38"/>
    <mergeCell ref="B27:K27"/>
    <mergeCell ref="B28:I28"/>
    <mergeCell ref="J28:K28"/>
    <mergeCell ref="B35:K35"/>
    <mergeCell ref="B36:K36"/>
    <mergeCell ref="B29:I29"/>
    <mergeCell ref="J29:K29"/>
    <mergeCell ref="B33:I33"/>
    <mergeCell ref="J33:K33"/>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C24:E24"/>
    <mergeCell ref="F24:G24"/>
    <mergeCell ref="J24:K24"/>
    <mergeCell ref="C26:E26"/>
    <mergeCell ref="F26:G26"/>
    <mergeCell ref="J26:K26"/>
    <mergeCell ref="C25:E25"/>
    <mergeCell ref="F25:G25"/>
    <mergeCell ref="J25:K25"/>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C119"/>
  <sheetViews>
    <sheetView showZeros="0" zoomScaleNormal="100" zoomScaleSheetLayoutView="100" workbookViewId="0">
      <selection activeCell="C18" sqref="C18:L27"/>
    </sheetView>
  </sheetViews>
  <sheetFormatPr defaultColWidth="9.140625" defaultRowHeight="12.75" x14ac:dyDescent="0.25"/>
  <cols>
    <col min="1" max="1" width="2.28515625" style="73" customWidth="1"/>
    <col min="2" max="2" width="11.42578125" style="73" customWidth="1"/>
    <col min="3" max="3" width="5.42578125" style="73" customWidth="1"/>
    <col min="4" max="4" width="26.42578125" style="73" customWidth="1"/>
    <col min="5" max="6" width="9.140625" style="73"/>
    <col min="7" max="7" width="9.140625" style="73" customWidth="1"/>
    <col min="8" max="8" width="5.42578125" style="73" customWidth="1"/>
    <col min="9" max="12" width="9.140625" style="73"/>
    <col min="13" max="13" width="2.28515625" style="73" customWidth="1"/>
    <col min="14" max="16384" width="9.140625" style="73"/>
  </cols>
  <sheetData>
    <row r="2" spans="2:29" ht="15.75" customHeight="1" x14ac:dyDescent="0.25">
      <c r="B2" s="406" t="s">
        <v>74</v>
      </c>
      <c r="C2" s="406"/>
      <c r="D2" s="406"/>
      <c r="E2" s="406"/>
      <c r="F2" s="406"/>
      <c r="G2" s="406"/>
      <c r="H2" s="406"/>
      <c r="I2" s="406"/>
      <c r="J2" s="406"/>
      <c r="K2" s="72"/>
      <c r="L2" s="72"/>
    </row>
    <row r="3" spans="2:29" ht="15" customHeight="1" x14ac:dyDescent="0.25">
      <c r="B3" s="406"/>
      <c r="C3" s="406"/>
      <c r="D3" s="406"/>
      <c r="E3" s="406"/>
      <c r="F3" s="406"/>
      <c r="G3" s="406"/>
      <c r="H3" s="406"/>
      <c r="I3" s="406"/>
      <c r="J3" s="406"/>
      <c r="K3" s="72"/>
      <c r="L3" s="72"/>
    </row>
    <row r="4" spans="2:29" ht="15" customHeight="1" x14ac:dyDescent="0.25">
      <c r="B4" s="406"/>
      <c r="C4" s="406"/>
      <c r="D4" s="406"/>
      <c r="E4" s="406"/>
      <c r="F4" s="406"/>
      <c r="G4" s="406"/>
      <c r="H4" s="406"/>
      <c r="I4" s="406"/>
      <c r="J4" s="406"/>
      <c r="K4" s="72"/>
      <c r="L4" s="72"/>
    </row>
    <row r="5" spans="2:29" ht="6" customHeight="1" thickBot="1" x14ac:dyDescent="0.3">
      <c r="B5" s="406"/>
      <c r="C5" s="406"/>
      <c r="D5" s="406"/>
      <c r="E5" s="406"/>
      <c r="F5" s="406"/>
      <c r="G5" s="406"/>
      <c r="H5" s="406"/>
      <c r="I5" s="406"/>
      <c r="J5" s="406"/>
      <c r="K5" s="72"/>
      <c r="L5" s="72"/>
    </row>
    <row r="6" spans="2:29" ht="18" customHeight="1" thickBot="1" x14ac:dyDescent="0.3">
      <c r="B6" s="461"/>
      <c r="C6" s="461"/>
      <c r="D6" s="461"/>
      <c r="E6" s="461"/>
      <c r="F6" s="461"/>
      <c r="G6" s="461"/>
      <c r="H6" s="461"/>
      <c r="I6" s="461"/>
      <c r="J6" s="461"/>
      <c r="K6" s="461"/>
      <c r="L6" s="461"/>
      <c r="N6" s="188" t="s">
        <v>177</v>
      </c>
      <c r="O6" s="204"/>
      <c r="P6" s="204"/>
      <c r="Q6" s="401" t="s">
        <v>178</v>
      </c>
      <c r="R6" s="402"/>
      <c r="S6" s="402"/>
      <c r="T6" s="402"/>
      <c r="U6" s="402"/>
      <c r="V6" s="403"/>
      <c r="W6" s="189"/>
      <c r="X6" s="189"/>
      <c r="Y6" s="189"/>
      <c r="Z6" s="189"/>
      <c r="AA6" s="189"/>
      <c r="AB6" s="189"/>
      <c r="AC6" s="189"/>
    </row>
    <row r="7" spans="2:29" ht="15" customHeight="1" x14ac:dyDescent="0.25">
      <c r="B7" s="491" t="s">
        <v>7</v>
      </c>
      <c r="C7" s="492"/>
      <c r="D7" s="492"/>
      <c r="E7" s="493" t="str">
        <f>'Cost Estimate'!E8</f>
        <v>Highways Improvement for Urban Environment</v>
      </c>
      <c r="F7" s="493"/>
      <c r="G7" s="493"/>
      <c r="H7" s="493"/>
      <c r="I7" s="493"/>
      <c r="J7" s="493"/>
      <c r="K7" s="493"/>
      <c r="L7" s="494"/>
      <c r="N7" s="242" t="s">
        <v>195</v>
      </c>
      <c r="O7" s="243"/>
      <c r="P7" s="243"/>
      <c r="Q7" s="243"/>
      <c r="R7" s="243"/>
      <c r="S7" s="243"/>
      <c r="T7" s="243"/>
      <c r="U7" s="243"/>
      <c r="V7" s="243"/>
      <c r="W7" s="243"/>
      <c r="X7" s="243"/>
      <c r="Y7" s="243"/>
      <c r="Z7" s="243"/>
      <c r="AA7" s="243"/>
      <c r="AB7" s="243"/>
      <c r="AC7" s="243"/>
    </row>
    <row r="8" spans="2:29" ht="6.75" customHeight="1" x14ac:dyDescent="0.25">
      <c r="B8" s="74"/>
      <c r="L8" s="75"/>
      <c r="N8" s="189"/>
      <c r="O8" s="189"/>
      <c r="P8" s="189"/>
      <c r="Q8" s="189"/>
      <c r="R8" s="189"/>
      <c r="S8" s="189"/>
      <c r="T8" s="189"/>
      <c r="U8" s="189"/>
      <c r="V8" s="189"/>
      <c r="W8" s="189"/>
      <c r="X8" s="189"/>
      <c r="Y8" s="189"/>
      <c r="Z8" s="189"/>
      <c r="AA8" s="189"/>
      <c r="AB8" s="189"/>
      <c r="AC8" s="189"/>
    </row>
    <row r="9" spans="2:29" ht="15" customHeight="1" x14ac:dyDescent="0.25">
      <c r="B9" s="478" t="s">
        <v>110</v>
      </c>
      <c r="C9" s="479"/>
      <c r="D9" s="479"/>
      <c r="E9" s="480" t="str">
        <f>'Cost Estimate'!E10</f>
        <v>DLR/2/001 5G</v>
      </c>
      <c r="F9" s="480"/>
      <c r="G9" s="480"/>
      <c r="H9" s="480"/>
      <c r="I9" s="480"/>
      <c r="J9" s="480"/>
      <c r="K9" s="480"/>
      <c r="L9" s="481"/>
      <c r="N9" s="242" t="s">
        <v>195</v>
      </c>
      <c r="O9" s="243"/>
      <c r="P9" s="243"/>
      <c r="Q9" s="243"/>
      <c r="R9" s="243"/>
      <c r="S9" s="243"/>
      <c r="T9" s="243"/>
      <c r="U9" s="243"/>
      <c r="V9" s="243"/>
      <c r="W9" s="243"/>
      <c r="X9" s="243"/>
      <c r="Y9" s="243"/>
      <c r="Z9" s="243"/>
      <c r="AA9" s="243"/>
      <c r="AB9" s="243"/>
      <c r="AC9" s="243"/>
    </row>
    <row r="10" spans="2:29" ht="6.75" customHeight="1" x14ac:dyDescent="0.25">
      <c r="B10" s="74"/>
      <c r="L10" s="75"/>
      <c r="N10" s="189"/>
      <c r="O10" s="189"/>
      <c r="P10" s="189"/>
      <c r="Q10" s="189"/>
      <c r="R10" s="189"/>
      <c r="S10" s="189"/>
      <c r="T10" s="189"/>
      <c r="U10" s="189"/>
      <c r="V10" s="189"/>
      <c r="W10" s="189"/>
      <c r="X10" s="189"/>
      <c r="Y10" s="189"/>
      <c r="Z10" s="189"/>
      <c r="AA10" s="189"/>
      <c r="AB10" s="189"/>
      <c r="AC10" s="189"/>
    </row>
    <row r="11" spans="2:29" ht="15" customHeight="1" x14ac:dyDescent="0.25">
      <c r="B11" s="478" t="s">
        <v>136</v>
      </c>
      <c r="C11" s="479"/>
      <c r="D11" s="479"/>
      <c r="E11" s="480" t="str">
        <f>'Cost Estimate'!E12</f>
        <v>NTA</v>
      </c>
      <c r="F11" s="480"/>
      <c r="G11" s="480"/>
      <c r="H11" s="480"/>
      <c r="I11" s="480"/>
      <c r="J11" s="480"/>
      <c r="K11" s="480"/>
      <c r="L11" s="481"/>
      <c r="N11" s="242" t="s">
        <v>195</v>
      </c>
      <c r="O11" s="243"/>
      <c r="P11" s="243"/>
      <c r="Q11" s="243"/>
      <c r="R11" s="243"/>
      <c r="S11" s="243"/>
      <c r="T11" s="243"/>
      <c r="U11" s="243"/>
      <c r="V11" s="243"/>
      <c r="W11" s="243"/>
      <c r="X11" s="243"/>
      <c r="Y11" s="243"/>
      <c r="Z11" s="243"/>
      <c r="AA11" s="243"/>
      <c r="AB11" s="243"/>
      <c r="AC11" s="243"/>
    </row>
    <row r="12" spans="2:29" ht="6.75" customHeight="1" x14ac:dyDescent="0.25">
      <c r="B12" s="74"/>
      <c r="L12" s="75"/>
      <c r="N12" s="189"/>
      <c r="O12" s="189"/>
      <c r="P12" s="189"/>
      <c r="Q12" s="189"/>
      <c r="R12" s="189"/>
      <c r="S12" s="189"/>
      <c r="T12" s="189"/>
      <c r="U12" s="189"/>
      <c r="V12" s="189"/>
      <c r="W12" s="189"/>
      <c r="X12" s="189"/>
      <c r="Y12" s="189"/>
      <c r="Z12" s="189"/>
      <c r="AA12" s="189"/>
      <c r="AB12" s="189"/>
      <c r="AC12" s="189"/>
    </row>
    <row r="13" spans="2:29" ht="15" customHeight="1" x14ac:dyDescent="0.25">
      <c r="B13" s="478" t="s">
        <v>0</v>
      </c>
      <c r="C13" s="479"/>
      <c r="D13" s="479"/>
      <c r="E13" s="480" t="str">
        <f>'Cost Estimate'!E14</f>
        <v>South Dublin</v>
      </c>
      <c r="F13" s="480"/>
      <c r="G13" s="480"/>
      <c r="H13" s="480"/>
      <c r="I13" s="480"/>
      <c r="J13" s="480"/>
      <c r="K13" s="480"/>
      <c r="L13" s="481"/>
      <c r="N13" s="242" t="s">
        <v>195</v>
      </c>
      <c r="O13" s="243"/>
      <c r="P13" s="243"/>
      <c r="Q13" s="243"/>
      <c r="R13" s="243"/>
      <c r="S13" s="243"/>
      <c r="T13" s="243"/>
      <c r="U13" s="243"/>
      <c r="V13" s="243"/>
      <c r="W13" s="243"/>
      <c r="X13" s="243"/>
      <c r="Y13" s="243"/>
      <c r="Z13" s="243"/>
      <c r="AA13" s="243"/>
      <c r="AB13" s="243"/>
      <c r="AC13" s="243"/>
    </row>
    <row r="14" spans="2:29" ht="6.75" customHeight="1" x14ac:dyDescent="0.25">
      <c r="B14" s="74"/>
      <c r="L14" s="75"/>
      <c r="N14" s="189"/>
      <c r="O14" s="189"/>
      <c r="P14" s="189"/>
      <c r="Q14" s="189"/>
      <c r="R14" s="189"/>
      <c r="S14" s="189"/>
      <c r="T14" s="189"/>
      <c r="U14" s="189"/>
      <c r="V14" s="189"/>
      <c r="W14" s="189"/>
      <c r="X14" s="189"/>
      <c r="Y14" s="189"/>
      <c r="Z14" s="189"/>
      <c r="AA14" s="189"/>
      <c r="AB14" s="189"/>
      <c r="AC14" s="189"/>
    </row>
    <row r="15" spans="2:29" ht="15" x14ac:dyDescent="0.25">
      <c r="B15" s="478" t="s">
        <v>73</v>
      </c>
      <c r="C15" s="479"/>
      <c r="D15" s="479"/>
      <c r="E15" s="480" t="str">
        <f>'Cost Estimate'!O10</f>
        <v>Sally Gate - South Dublin</v>
      </c>
      <c r="F15" s="480"/>
      <c r="G15" s="480"/>
      <c r="H15" s="480"/>
      <c r="I15" s="480"/>
      <c r="J15" s="480"/>
      <c r="K15" s="480"/>
      <c r="L15" s="481"/>
      <c r="N15" s="242" t="s">
        <v>195</v>
      </c>
      <c r="O15" s="243"/>
      <c r="P15" s="243"/>
      <c r="Q15" s="243"/>
      <c r="R15" s="243"/>
      <c r="S15" s="243"/>
      <c r="T15" s="243"/>
      <c r="U15" s="243"/>
      <c r="V15" s="243"/>
      <c r="W15" s="243"/>
      <c r="X15" s="243"/>
      <c r="Y15" s="243"/>
      <c r="Z15" s="243"/>
      <c r="AA15" s="243"/>
      <c r="AB15" s="243"/>
      <c r="AC15" s="243"/>
    </row>
    <row r="16" spans="2:29" ht="6.75" customHeight="1" thickBot="1" x14ac:dyDescent="0.3">
      <c r="B16" s="76"/>
      <c r="C16" s="77"/>
      <c r="D16" s="77"/>
      <c r="E16" s="77"/>
      <c r="F16" s="77"/>
      <c r="G16" s="77"/>
      <c r="H16" s="77"/>
      <c r="I16" s="77"/>
      <c r="J16" s="77"/>
      <c r="K16" s="77"/>
      <c r="L16" s="78"/>
      <c r="N16" s="204"/>
      <c r="O16" s="204"/>
      <c r="P16" s="204"/>
      <c r="Q16" s="204"/>
      <c r="R16" s="204"/>
      <c r="S16" s="204"/>
      <c r="T16" s="204"/>
      <c r="U16" s="204"/>
      <c r="V16" s="204"/>
      <c r="W16" s="204"/>
      <c r="X16" s="204"/>
      <c r="Y16" s="204"/>
      <c r="Z16" s="204"/>
      <c r="AA16" s="204"/>
      <c r="AB16" s="204"/>
      <c r="AC16" s="204"/>
    </row>
    <row r="17" spans="2:29" s="79" customFormat="1" ht="15" customHeight="1" x14ac:dyDescent="0.25">
      <c r="B17" s="490">
        <v>1</v>
      </c>
      <c r="C17" s="488" t="s">
        <v>8</v>
      </c>
      <c r="D17" s="488"/>
      <c r="E17" s="488"/>
      <c r="F17" s="488"/>
      <c r="G17" s="488"/>
      <c r="H17" s="488"/>
      <c r="I17" s="488"/>
      <c r="J17" s="488"/>
      <c r="K17" s="488"/>
      <c r="L17" s="489"/>
      <c r="N17" s="205"/>
      <c r="O17" s="205"/>
      <c r="P17" s="205"/>
      <c r="Q17" s="205"/>
      <c r="R17" s="205"/>
      <c r="S17" s="205"/>
      <c r="T17" s="205"/>
      <c r="U17" s="205"/>
      <c r="V17" s="205"/>
      <c r="W17" s="205"/>
      <c r="X17" s="205"/>
      <c r="Y17" s="205"/>
      <c r="Z17" s="205"/>
      <c r="AA17" s="205"/>
      <c r="AB17" s="205"/>
      <c r="AC17" s="205"/>
    </row>
    <row r="18" spans="2:29" ht="15" x14ac:dyDescent="0.25">
      <c r="B18" s="449"/>
      <c r="C18" s="458" t="s">
        <v>236</v>
      </c>
      <c r="D18" s="459"/>
      <c r="E18" s="459"/>
      <c r="F18" s="459"/>
      <c r="G18" s="459"/>
      <c r="H18" s="459"/>
      <c r="I18" s="459"/>
      <c r="J18" s="459"/>
      <c r="K18" s="459"/>
      <c r="L18" s="460"/>
      <c r="N18" s="242" t="s">
        <v>209</v>
      </c>
      <c r="O18" s="243"/>
      <c r="P18" s="243"/>
      <c r="Q18" s="243"/>
      <c r="R18" s="243"/>
      <c r="S18" s="243"/>
      <c r="T18" s="243"/>
      <c r="U18" s="243"/>
      <c r="V18" s="243"/>
      <c r="W18" s="243"/>
      <c r="X18" s="243"/>
      <c r="Y18" s="243"/>
      <c r="Z18" s="243"/>
      <c r="AA18" s="243"/>
      <c r="AB18" s="243"/>
      <c r="AC18" s="243"/>
    </row>
    <row r="19" spans="2:29" x14ac:dyDescent="0.25">
      <c r="B19" s="449"/>
      <c r="C19" s="459"/>
      <c r="D19" s="459"/>
      <c r="E19" s="459"/>
      <c r="F19" s="459"/>
      <c r="G19" s="459"/>
      <c r="H19" s="459"/>
      <c r="I19" s="459"/>
      <c r="J19" s="459"/>
      <c r="K19" s="459"/>
      <c r="L19" s="460"/>
      <c r="N19" s="189"/>
      <c r="O19" s="189"/>
      <c r="P19" s="189"/>
      <c r="Q19" s="189"/>
      <c r="R19" s="189"/>
      <c r="S19" s="189"/>
      <c r="T19" s="189"/>
      <c r="U19" s="189"/>
      <c r="V19" s="189"/>
      <c r="W19" s="189"/>
      <c r="X19" s="189"/>
      <c r="Y19" s="189"/>
      <c r="Z19" s="189"/>
      <c r="AA19" s="189"/>
      <c r="AB19" s="189"/>
      <c r="AC19" s="189"/>
    </row>
    <row r="20" spans="2:29" x14ac:dyDescent="0.25">
      <c r="B20" s="449"/>
      <c r="C20" s="459"/>
      <c r="D20" s="459"/>
      <c r="E20" s="459"/>
      <c r="F20" s="459"/>
      <c r="G20" s="459"/>
      <c r="H20" s="459"/>
      <c r="I20" s="459"/>
      <c r="J20" s="459"/>
      <c r="K20" s="459"/>
      <c r="L20" s="460"/>
      <c r="N20" s="189"/>
      <c r="O20" s="189"/>
      <c r="P20" s="189"/>
      <c r="Q20" s="189"/>
      <c r="R20" s="189"/>
      <c r="S20" s="189"/>
      <c r="T20" s="189"/>
      <c r="U20" s="189"/>
      <c r="V20" s="189"/>
      <c r="W20" s="189"/>
      <c r="X20" s="189"/>
      <c r="Y20" s="189"/>
      <c r="Z20" s="189"/>
      <c r="AA20" s="189"/>
      <c r="AB20" s="189"/>
      <c r="AC20" s="189"/>
    </row>
    <row r="21" spans="2:29" x14ac:dyDescent="0.25">
      <c r="B21" s="449"/>
      <c r="C21" s="459"/>
      <c r="D21" s="459"/>
      <c r="E21" s="459"/>
      <c r="F21" s="459"/>
      <c r="G21" s="459"/>
      <c r="H21" s="459"/>
      <c r="I21" s="459"/>
      <c r="J21" s="459"/>
      <c r="K21" s="459"/>
      <c r="L21" s="460"/>
      <c r="N21" s="189"/>
      <c r="O21" s="189"/>
      <c r="P21" s="189"/>
      <c r="Q21" s="189"/>
      <c r="R21" s="189"/>
      <c r="S21" s="189"/>
      <c r="T21" s="189"/>
      <c r="U21" s="189"/>
      <c r="V21" s="189"/>
      <c r="W21" s="189"/>
      <c r="X21" s="189"/>
      <c r="Y21" s="189"/>
      <c r="Z21" s="189"/>
      <c r="AA21" s="189"/>
      <c r="AB21" s="189"/>
      <c r="AC21" s="189"/>
    </row>
    <row r="22" spans="2:29" x14ac:dyDescent="0.25">
      <c r="B22" s="449"/>
      <c r="C22" s="459"/>
      <c r="D22" s="459"/>
      <c r="E22" s="459"/>
      <c r="F22" s="459"/>
      <c r="G22" s="459"/>
      <c r="H22" s="459"/>
      <c r="I22" s="459"/>
      <c r="J22" s="459"/>
      <c r="K22" s="459"/>
      <c r="L22" s="460"/>
      <c r="N22" s="189"/>
      <c r="O22" s="189"/>
      <c r="P22" s="189"/>
      <c r="Q22" s="189"/>
      <c r="R22" s="189"/>
      <c r="S22" s="189"/>
      <c r="T22" s="189"/>
      <c r="U22" s="189"/>
      <c r="V22" s="189"/>
      <c r="W22" s="189"/>
      <c r="X22" s="189"/>
      <c r="Y22" s="189"/>
      <c r="Z22" s="189"/>
      <c r="AA22" s="189"/>
      <c r="AB22" s="189"/>
      <c r="AC22" s="189"/>
    </row>
    <row r="23" spans="2:29" x14ac:dyDescent="0.25">
      <c r="B23" s="449"/>
      <c r="C23" s="459"/>
      <c r="D23" s="459"/>
      <c r="E23" s="459"/>
      <c r="F23" s="459"/>
      <c r="G23" s="459"/>
      <c r="H23" s="459"/>
      <c r="I23" s="459"/>
      <c r="J23" s="459"/>
      <c r="K23" s="459"/>
      <c r="L23" s="460"/>
      <c r="N23" s="189"/>
      <c r="O23" s="189"/>
      <c r="P23" s="189"/>
      <c r="Q23" s="189"/>
      <c r="R23" s="189"/>
      <c r="S23" s="189"/>
      <c r="T23" s="189"/>
      <c r="U23" s="189"/>
      <c r="V23" s="189"/>
      <c r="W23" s="189"/>
      <c r="X23" s="189"/>
      <c r="Y23" s="189"/>
      <c r="Z23" s="189"/>
      <c r="AA23" s="189"/>
      <c r="AB23" s="189"/>
      <c r="AC23" s="189"/>
    </row>
    <row r="24" spans="2:29" ht="14.25" customHeight="1" x14ac:dyDescent="0.25">
      <c r="B24" s="449"/>
      <c r="C24" s="459"/>
      <c r="D24" s="459"/>
      <c r="E24" s="459"/>
      <c r="F24" s="459"/>
      <c r="G24" s="459"/>
      <c r="H24" s="459"/>
      <c r="I24" s="459"/>
      <c r="J24" s="459"/>
      <c r="K24" s="459"/>
      <c r="L24" s="460"/>
      <c r="N24" s="189"/>
      <c r="O24" s="189"/>
      <c r="P24" s="189"/>
      <c r="Q24" s="189"/>
      <c r="R24" s="189"/>
      <c r="S24" s="189"/>
      <c r="T24" s="189"/>
      <c r="U24" s="189"/>
      <c r="V24" s="189"/>
      <c r="W24" s="189"/>
      <c r="X24" s="189"/>
      <c r="Y24" s="189"/>
      <c r="Z24" s="189"/>
      <c r="AA24" s="189"/>
      <c r="AB24" s="189"/>
      <c r="AC24" s="189"/>
    </row>
    <row r="25" spans="2:29" x14ac:dyDescent="0.25">
      <c r="B25" s="449"/>
      <c r="C25" s="459"/>
      <c r="D25" s="459"/>
      <c r="E25" s="459"/>
      <c r="F25" s="459"/>
      <c r="G25" s="459"/>
      <c r="H25" s="459"/>
      <c r="I25" s="459"/>
      <c r="J25" s="459"/>
      <c r="K25" s="459"/>
      <c r="L25" s="460"/>
      <c r="N25" s="189"/>
      <c r="O25" s="189"/>
      <c r="P25" s="189"/>
      <c r="Q25" s="189"/>
      <c r="R25" s="189"/>
      <c r="S25" s="189"/>
      <c r="T25" s="189"/>
      <c r="U25" s="189"/>
      <c r="V25" s="189"/>
      <c r="W25" s="189"/>
      <c r="X25" s="189"/>
      <c r="Y25" s="189"/>
      <c r="Z25" s="189"/>
      <c r="AA25" s="189"/>
      <c r="AB25" s="189"/>
      <c r="AC25" s="189"/>
    </row>
    <row r="26" spans="2:29" x14ac:dyDescent="0.25">
      <c r="B26" s="449"/>
      <c r="C26" s="459"/>
      <c r="D26" s="459"/>
      <c r="E26" s="459"/>
      <c r="F26" s="459"/>
      <c r="G26" s="459"/>
      <c r="H26" s="459"/>
      <c r="I26" s="459"/>
      <c r="J26" s="459"/>
      <c r="K26" s="459"/>
      <c r="L26" s="460"/>
      <c r="N26" s="189"/>
      <c r="O26" s="189"/>
      <c r="P26" s="189"/>
      <c r="Q26" s="189"/>
      <c r="R26" s="189"/>
      <c r="S26" s="189"/>
      <c r="T26" s="189"/>
      <c r="U26" s="189"/>
      <c r="V26" s="189"/>
      <c r="W26" s="189"/>
      <c r="X26" s="189"/>
      <c r="Y26" s="189"/>
      <c r="Z26" s="189"/>
      <c r="AA26" s="189"/>
      <c r="AB26" s="189"/>
      <c r="AC26" s="189"/>
    </row>
    <row r="27" spans="2:29" ht="6.75" customHeight="1" x14ac:dyDescent="0.25">
      <c r="B27" s="449"/>
      <c r="C27" s="459"/>
      <c r="D27" s="459"/>
      <c r="E27" s="459"/>
      <c r="F27" s="459"/>
      <c r="G27" s="459"/>
      <c r="H27" s="459"/>
      <c r="I27" s="459"/>
      <c r="J27" s="459"/>
      <c r="K27" s="459"/>
      <c r="L27" s="460"/>
      <c r="N27" s="189"/>
      <c r="O27" s="189"/>
      <c r="P27" s="189"/>
      <c r="Q27" s="189"/>
      <c r="R27" s="189"/>
      <c r="S27" s="189"/>
      <c r="T27" s="189"/>
      <c r="U27" s="189"/>
      <c r="V27" s="189"/>
      <c r="W27" s="189"/>
      <c r="X27" s="189"/>
      <c r="Y27" s="189"/>
      <c r="Z27" s="189"/>
      <c r="AA27" s="189"/>
      <c r="AB27" s="189"/>
      <c r="AC27" s="189"/>
    </row>
    <row r="28" spans="2:29" s="79" customFormat="1" x14ac:dyDescent="0.25">
      <c r="B28" s="449">
        <v>2</v>
      </c>
      <c r="C28" s="450" t="s">
        <v>77</v>
      </c>
      <c r="D28" s="450"/>
      <c r="E28" s="450"/>
      <c r="F28" s="450"/>
      <c r="G28" s="450"/>
      <c r="H28" s="450"/>
      <c r="I28" s="450"/>
      <c r="J28" s="450"/>
      <c r="K28" s="450"/>
      <c r="L28" s="451"/>
      <c r="N28" s="192"/>
      <c r="O28" s="192"/>
      <c r="P28" s="192"/>
      <c r="Q28" s="192"/>
      <c r="R28" s="192"/>
      <c r="S28" s="192"/>
      <c r="T28" s="192"/>
      <c r="U28" s="192"/>
      <c r="V28" s="192"/>
      <c r="W28" s="192"/>
      <c r="X28" s="192"/>
      <c r="Y28" s="192"/>
      <c r="Z28" s="192"/>
      <c r="AA28" s="192"/>
      <c r="AB28" s="192"/>
      <c r="AC28" s="192"/>
    </row>
    <row r="29" spans="2:29" ht="15" customHeight="1" x14ac:dyDescent="0.25">
      <c r="B29" s="449"/>
      <c r="C29" s="458" t="s">
        <v>237</v>
      </c>
      <c r="D29" s="459"/>
      <c r="E29" s="459"/>
      <c r="F29" s="459"/>
      <c r="G29" s="459"/>
      <c r="H29" s="459"/>
      <c r="I29" s="459"/>
      <c r="J29" s="459"/>
      <c r="K29" s="459"/>
      <c r="L29" s="460"/>
      <c r="N29" s="242" t="s">
        <v>210</v>
      </c>
      <c r="O29" s="243"/>
      <c r="P29" s="243"/>
      <c r="Q29" s="243"/>
      <c r="R29" s="243"/>
      <c r="S29" s="243"/>
      <c r="T29" s="243"/>
      <c r="U29" s="243"/>
      <c r="V29" s="189"/>
      <c r="W29" s="189"/>
      <c r="X29" s="189"/>
      <c r="Y29" s="189"/>
      <c r="Z29" s="189"/>
      <c r="AA29" s="189"/>
      <c r="AB29" s="189"/>
      <c r="AC29" s="189"/>
    </row>
    <row r="30" spans="2:29" x14ac:dyDescent="0.25">
      <c r="B30" s="449"/>
      <c r="C30" s="459"/>
      <c r="D30" s="459"/>
      <c r="E30" s="459"/>
      <c r="F30" s="459"/>
      <c r="G30" s="459"/>
      <c r="H30" s="459"/>
      <c r="I30" s="459"/>
      <c r="J30" s="459"/>
      <c r="K30" s="459"/>
      <c r="L30" s="460"/>
      <c r="N30" s="189"/>
      <c r="O30" s="189"/>
      <c r="P30" s="189"/>
      <c r="Q30" s="189"/>
      <c r="R30" s="189"/>
      <c r="S30" s="189"/>
      <c r="T30" s="189"/>
      <c r="U30" s="189"/>
      <c r="V30" s="189"/>
      <c r="W30" s="189"/>
      <c r="X30" s="189"/>
      <c r="Y30" s="189"/>
      <c r="Z30" s="189"/>
      <c r="AA30" s="189"/>
      <c r="AB30" s="189"/>
      <c r="AC30" s="189"/>
    </row>
    <row r="31" spans="2:29" x14ac:dyDescent="0.25">
      <c r="B31" s="449"/>
      <c r="C31" s="459"/>
      <c r="D31" s="459"/>
      <c r="E31" s="459"/>
      <c r="F31" s="459"/>
      <c r="G31" s="459"/>
      <c r="H31" s="459"/>
      <c r="I31" s="459"/>
      <c r="J31" s="459"/>
      <c r="K31" s="459"/>
      <c r="L31" s="460"/>
      <c r="N31" s="189"/>
      <c r="O31" s="189"/>
      <c r="P31" s="189"/>
      <c r="Q31" s="189"/>
      <c r="R31" s="189"/>
      <c r="S31" s="189"/>
      <c r="T31" s="189"/>
      <c r="U31" s="189"/>
      <c r="V31" s="189"/>
      <c r="W31" s="189"/>
      <c r="X31" s="189"/>
      <c r="Y31" s="189"/>
      <c r="Z31" s="189"/>
      <c r="AA31" s="189"/>
      <c r="AB31" s="189"/>
      <c r="AC31" s="189"/>
    </row>
    <row r="32" spans="2:29" x14ac:dyDescent="0.25">
      <c r="B32" s="449"/>
      <c r="C32" s="459"/>
      <c r="D32" s="459"/>
      <c r="E32" s="459"/>
      <c r="F32" s="459"/>
      <c r="G32" s="459"/>
      <c r="H32" s="459"/>
      <c r="I32" s="459"/>
      <c r="J32" s="459"/>
      <c r="K32" s="459"/>
      <c r="L32" s="460"/>
      <c r="N32" s="189"/>
      <c r="O32" s="189"/>
      <c r="P32" s="189"/>
      <c r="Q32" s="189"/>
      <c r="R32" s="189"/>
      <c r="S32" s="189"/>
      <c r="T32" s="189"/>
      <c r="U32" s="189"/>
      <c r="V32" s="189"/>
      <c r="W32" s="189"/>
      <c r="X32" s="189"/>
      <c r="Y32" s="189"/>
      <c r="Z32" s="189"/>
      <c r="AA32" s="189"/>
      <c r="AB32" s="189"/>
      <c r="AC32" s="189"/>
    </row>
    <row r="33" spans="2:29" s="79" customFormat="1" x14ac:dyDescent="0.25">
      <c r="B33" s="449"/>
      <c r="C33" s="459"/>
      <c r="D33" s="459"/>
      <c r="E33" s="459"/>
      <c r="F33" s="459"/>
      <c r="G33" s="459"/>
      <c r="H33" s="459"/>
      <c r="I33" s="459"/>
      <c r="J33" s="459"/>
      <c r="K33" s="459"/>
      <c r="L33" s="460"/>
      <c r="N33" s="192"/>
      <c r="O33" s="192"/>
      <c r="P33" s="192"/>
      <c r="Q33" s="192"/>
      <c r="R33" s="192"/>
      <c r="S33" s="192"/>
      <c r="T33" s="192"/>
      <c r="U33" s="192"/>
      <c r="V33" s="192"/>
      <c r="W33" s="192"/>
      <c r="X33" s="192"/>
      <c r="Y33" s="192"/>
      <c r="Z33" s="192"/>
      <c r="AA33" s="192"/>
      <c r="AB33" s="192"/>
      <c r="AC33" s="192"/>
    </row>
    <row r="34" spans="2:29" s="79" customFormat="1" x14ac:dyDescent="0.25">
      <c r="B34" s="449"/>
      <c r="C34" s="459"/>
      <c r="D34" s="459"/>
      <c r="E34" s="459"/>
      <c r="F34" s="459"/>
      <c r="G34" s="459"/>
      <c r="H34" s="459"/>
      <c r="I34" s="459"/>
      <c r="J34" s="459"/>
      <c r="K34" s="459"/>
      <c r="L34" s="460"/>
      <c r="N34" s="192"/>
      <c r="O34" s="192"/>
      <c r="P34" s="192"/>
      <c r="Q34" s="192"/>
      <c r="R34" s="192"/>
      <c r="S34" s="192"/>
      <c r="T34" s="192"/>
      <c r="U34" s="192"/>
      <c r="V34" s="192"/>
      <c r="W34" s="192"/>
      <c r="X34" s="192"/>
      <c r="Y34" s="192"/>
      <c r="Z34" s="192"/>
      <c r="AA34" s="192"/>
      <c r="AB34" s="192"/>
      <c r="AC34" s="192"/>
    </row>
    <row r="35" spans="2:29" ht="6.75" customHeight="1" x14ac:dyDescent="0.25">
      <c r="B35" s="449"/>
      <c r="C35" s="459"/>
      <c r="D35" s="459"/>
      <c r="E35" s="459"/>
      <c r="F35" s="459"/>
      <c r="G35" s="459"/>
      <c r="H35" s="459"/>
      <c r="I35" s="459"/>
      <c r="J35" s="459"/>
      <c r="K35" s="459"/>
      <c r="L35" s="460"/>
      <c r="N35" s="189"/>
      <c r="O35" s="189"/>
      <c r="P35" s="189"/>
      <c r="Q35" s="189"/>
      <c r="R35" s="189"/>
      <c r="S35" s="189"/>
      <c r="T35" s="189"/>
      <c r="U35" s="189"/>
      <c r="V35" s="189"/>
      <c r="W35" s="189"/>
      <c r="X35" s="189"/>
      <c r="Y35" s="189"/>
      <c r="Z35" s="189"/>
      <c r="AA35" s="189"/>
      <c r="AB35" s="189"/>
      <c r="AC35" s="189"/>
    </row>
    <row r="36" spans="2:29" s="79" customFormat="1" x14ac:dyDescent="0.25">
      <c r="B36" s="449">
        <v>3</v>
      </c>
      <c r="C36" s="450" t="s">
        <v>15</v>
      </c>
      <c r="D36" s="450"/>
      <c r="E36" s="450"/>
      <c r="F36" s="450"/>
      <c r="G36" s="450"/>
      <c r="H36" s="450"/>
      <c r="I36" s="450"/>
      <c r="J36" s="450"/>
      <c r="K36" s="450"/>
      <c r="L36" s="451"/>
      <c r="N36" s="192"/>
      <c r="O36" s="192"/>
      <c r="P36" s="192"/>
      <c r="Q36" s="192"/>
      <c r="R36" s="192"/>
      <c r="S36" s="192"/>
      <c r="T36" s="192"/>
      <c r="U36" s="192"/>
      <c r="V36" s="192"/>
      <c r="W36" s="192"/>
      <c r="X36" s="192"/>
      <c r="Y36" s="192"/>
      <c r="Z36" s="192"/>
      <c r="AA36" s="192"/>
      <c r="AB36" s="192"/>
      <c r="AC36" s="192"/>
    </row>
    <row r="37" spans="2:29" ht="15" customHeight="1" x14ac:dyDescent="0.25">
      <c r="B37" s="449"/>
      <c r="C37" s="482" t="s">
        <v>235</v>
      </c>
      <c r="D37" s="482"/>
      <c r="E37" s="482"/>
      <c r="F37" s="482"/>
      <c r="G37" s="482"/>
      <c r="H37" s="482"/>
      <c r="I37" s="482"/>
      <c r="J37" s="482"/>
      <c r="K37" s="482"/>
      <c r="L37" s="483"/>
      <c r="N37" s="242" t="s">
        <v>212</v>
      </c>
      <c r="O37" s="243"/>
      <c r="P37" s="243"/>
      <c r="Q37" s="243"/>
      <c r="R37" s="243"/>
      <c r="S37" s="243"/>
      <c r="T37" s="243"/>
      <c r="U37" s="243"/>
      <c r="V37" s="243"/>
      <c r="W37" s="243"/>
      <c r="X37" s="243"/>
      <c r="Y37" s="243"/>
      <c r="Z37" s="243"/>
      <c r="AA37" s="189"/>
      <c r="AB37" s="189"/>
      <c r="AC37" s="189"/>
    </row>
    <row r="38" spans="2:29" ht="15" customHeight="1" x14ac:dyDescent="0.25">
      <c r="B38" s="449"/>
      <c r="C38" s="482"/>
      <c r="D38" s="482"/>
      <c r="E38" s="482"/>
      <c r="F38" s="482"/>
      <c r="G38" s="482"/>
      <c r="H38" s="482"/>
      <c r="I38" s="482"/>
      <c r="J38" s="482"/>
      <c r="K38" s="482"/>
      <c r="L38" s="483"/>
      <c r="N38" s="189"/>
      <c r="O38" s="189"/>
      <c r="P38" s="189"/>
      <c r="Q38" s="189"/>
      <c r="R38" s="189"/>
      <c r="S38" s="189"/>
      <c r="T38" s="189"/>
      <c r="U38" s="189"/>
      <c r="V38" s="189"/>
      <c r="W38" s="189"/>
      <c r="X38" s="189"/>
      <c r="Y38" s="189"/>
      <c r="Z38" s="189"/>
      <c r="AA38" s="189"/>
      <c r="AB38" s="189"/>
      <c r="AC38" s="189"/>
    </row>
    <row r="39" spans="2:29" x14ac:dyDescent="0.25">
      <c r="B39" s="449"/>
      <c r="C39" s="482"/>
      <c r="D39" s="482"/>
      <c r="E39" s="482"/>
      <c r="F39" s="482"/>
      <c r="G39" s="482"/>
      <c r="H39" s="482"/>
      <c r="I39" s="482"/>
      <c r="J39" s="482"/>
      <c r="K39" s="482"/>
      <c r="L39" s="483"/>
      <c r="N39" s="189"/>
      <c r="O39" s="189"/>
      <c r="P39" s="189"/>
      <c r="Q39" s="189"/>
      <c r="R39" s="189"/>
      <c r="S39" s="189"/>
      <c r="T39" s="189"/>
      <c r="U39" s="189"/>
      <c r="V39" s="189"/>
      <c r="W39" s="189"/>
      <c r="X39" s="189"/>
      <c r="Y39" s="189"/>
      <c r="Z39" s="189"/>
      <c r="AA39" s="189"/>
      <c r="AB39" s="189"/>
      <c r="AC39" s="189"/>
    </row>
    <row r="40" spans="2:29" x14ac:dyDescent="0.25">
      <c r="B40" s="449"/>
      <c r="C40" s="482"/>
      <c r="D40" s="482"/>
      <c r="E40" s="482"/>
      <c r="F40" s="482"/>
      <c r="G40" s="482"/>
      <c r="H40" s="482"/>
      <c r="I40" s="482"/>
      <c r="J40" s="482"/>
      <c r="K40" s="482"/>
      <c r="L40" s="483"/>
      <c r="N40" s="189"/>
      <c r="O40" s="189"/>
      <c r="P40" s="189"/>
      <c r="Q40" s="189"/>
      <c r="R40" s="189"/>
      <c r="S40" s="189"/>
      <c r="T40" s="189"/>
      <c r="U40" s="189"/>
      <c r="V40" s="189"/>
      <c r="W40" s="189"/>
      <c r="X40" s="189"/>
      <c r="Y40" s="189"/>
      <c r="Z40" s="189"/>
      <c r="AA40" s="189"/>
      <c r="AB40" s="189"/>
      <c r="AC40" s="189"/>
    </row>
    <row r="41" spans="2:29" s="79" customFormat="1" x14ac:dyDescent="0.25">
      <c r="B41" s="449"/>
      <c r="C41" s="482"/>
      <c r="D41" s="482"/>
      <c r="E41" s="482"/>
      <c r="F41" s="482"/>
      <c r="G41" s="482"/>
      <c r="H41" s="482"/>
      <c r="I41" s="482"/>
      <c r="J41" s="482"/>
      <c r="K41" s="482"/>
      <c r="L41" s="483"/>
      <c r="N41" s="192"/>
      <c r="O41" s="192"/>
      <c r="P41" s="192"/>
      <c r="Q41" s="192"/>
      <c r="R41" s="192"/>
      <c r="S41" s="192"/>
      <c r="T41" s="192"/>
      <c r="U41" s="192"/>
      <c r="V41" s="192"/>
      <c r="W41" s="192"/>
      <c r="X41" s="192"/>
      <c r="Y41" s="192"/>
      <c r="Z41" s="192"/>
      <c r="AA41" s="192"/>
      <c r="AB41" s="192"/>
      <c r="AC41" s="192"/>
    </row>
    <row r="42" spans="2:29" s="79" customFormat="1" x14ac:dyDescent="0.25">
      <c r="B42" s="449"/>
      <c r="C42" s="482"/>
      <c r="D42" s="482"/>
      <c r="E42" s="482"/>
      <c r="F42" s="482"/>
      <c r="G42" s="482"/>
      <c r="H42" s="482"/>
      <c r="I42" s="482"/>
      <c r="J42" s="482"/>
      <c r="K42" s="482"/>
      <c r="L42" s="483"/>
      <c r="N42" s="192"/>
      <c r="O42" s="192"/>
      <c r="P42" s="192"/>
      <c r="Q42" s="192"/>
      <c r="R42" s="192"/>
      <c r="S42" s="192"/>
      <c r="T42" s="192"/>
      <c r="U42" s="192"/>
      <c r="V42" s="192"/>
      <c r="W42" s="192"/>
      <c r="X42" s="192"/>
      <c r="Y42" s="192"/>
      <c r="Z42" s="192"/>
      <c r="AA42" s="192"/>
      <c r="AB42" s="192"/>
      <c r="AC42" s="192"/>
    </row>
    <row r="43" spans="2:29" ht="6.75" customHeight="1" x14ac:dyDescent="0.25">
      <c r="B43" s="449"/>
      <c r="C43" s="484"/>
      <c r="D43" s="484"/>
      <c r="E43" s="484"/>
      <c r="F43" s="484"/>
      <c r="G43" s="484"/>
      <c r="H43" s="484"/>
      <c r="I43" s="484"/>
      <c r="J43" s="484"/>
      <c r="K43" s="484"/>
      <c r="L43" s="485"/>
      <c r="N43" s="189"/>
      <c r="O43" s="189"/>
      <c r="P43" s="189"/>
      <c r="Q43" s="189"/>
      <c r="R43" s="189"/>
      <c r="S43" s="189"/>
      <c r="T43" s="189"/>
      <c r="U43" s="189"/>
      <c r="V43" s="189"/>
      <c r="W43" s="189"/>
      <c r="X43" s="189"/>
      <c r="Y43" s="189"/>
      <c r="Z43" s="189"/>
      <c r="AA43" s="189"/>
      <c r="AB43" s="189"/>
      <c r="AC43" s="189"/>
    </row>
    <row r="44" spans="2:29" s="79" customFormat="1" x14ac:dyDescent="0.25">
      <c r="B44" s="449">
        <v>4</v>
      </c>
      <c r="C44" s="450" t="s">
        <v>90</v>
      </c>
      <c r="D44" s="450"/>
      <c r="E44" s="450"/>
      <c r="F44" s="450"/>
      <c r="G44" s="450"/>
      <c r="H44" s="450"/>
      <c r="I44" s="450"/>
      <c r="J44" s="450"/>
      <c r="K44" s="450"/>
      <c r="L44" s="451"/>
      <c r="N44" s="192"/>
      <c r="O44" s="192"/>
      <c r="P44" s="192"/>
      <c r="Q44" s="192"/>
      <c r="R44" s="192"/>
      <c r="S44" s="192"/>
      <c r="T44" s="192"/>
      <c r="U44" s="192"/>
      <c r="V44" s="192"/>
      <c r="W44" s="192"/>
      <c r="X44" s="192"/>
      <c r="Y44" s="192"/>
      <c r="Z44" s="192"/>
      <c r="AA44" s="192"/>
      <c r="AB44" s="192"/>
      <c r="AC44" s="192"/>
    </row>
    <row r="45" spans="2:29" ht="15" customHeight="1" x14ac:dyDescent="0.25">
      <c r="B45" s="449"/>
      <c r="C45" s="458" t="s">
        <v>200</v>
      </c>
      <c r="D45" s="459"/>
      <c r="E45" s="459"/>
      <c r="F45" s="459"/>
      <c r="G45" s="459"/>
      <c r="H45" s="459"/>
      <c r="I45" s="459"/>
      <c r="J45" s="459"/>
      <c r="K45" s="459"/>
      <c r="L45" s="460"/>
      <c r="N45" s="242" t="s">
        <v>225</v>
      </c>
      <c r="O45" s="243"/>
      <c r="P45" s="243"/>
      <c r="Q45" s="243"/>
      <c r="R45" s="243"/>
      <c r="S45" s="243"/>
      <c r="T45" s="243"/>
      <c r="U45" s="243"/>
      <c r="V45" s="243"/>
      <c r="W45" s="243"/>
      <c r="X45" s="243"/>
      <c r="Y45" s="243"/>
      <c r="Z45" s="189"/>
      <c r="AA45" s="189"/>
      <c r="AB45" s="189"/>
      <c r="AC45" s="189"/>
    </row>
    <row r="46" spans="2:29" ht="15" customHeight="1" x14ac:dyDescent="0.25">
      <c r="B46" s="449"/>
      <c r="C46" s="459"/>
      <c r="D46" s="459"/>
      <c r="E46" s="459"/>
      <c r="F46" s="459"/>
      <c r="G46" s="459"/>
      <c r="H46" s="459"/>
      <c r="I46" s="459"/>
      <c r="J46" s="459"/>
      <c r="K46" s="459"/>
      <c r="L46" s="460"/>
      <c r="N46" s="189"/>
      <c r="O46" s="189"/>
      <c r="P46" s="189"/>
      <c r="Q46" s="189"/>
      <c r="R46" s="189"/>
      <c r="S46" s="189"/>
      <c r="T46" s="189"/>
      <c r="U46" s="189"/>
      <c r="V46" s="189"/>
      <c r="W46" s="189"/>
      <c r="X46" s="189"/>
      <c r="Y46" s="189"/>
      <c r="Z46" s="189"/>
      <c r="AA46" s="189"/>
      <c r="AB46" s="189"/>
      <c r="AC46" s="189"/>
    </row>
    <row r="47" spans="2:29" x14ac:dyDescent="0.25">
      <c r="B47" s="449"/>
      <c r="C47" s="459"/>
      <c r="D47" s="459"/>
      <c r="E47" s="459"/>
      <c r="F47" s="459"/>
      <c r="G47" s="459"/>
      <c r="H47" s="459"/>
      <c r="I47" s="459"/>
      <c r="J47" s="459"/>
      <c r="K47" s="459"/>
      <c r="L47" s="460"/>
      <c r="N47" s="189"/>
      <c r="O47" s="189"/>
      <c r="P47" s="189"/>
      <c r="Q47" s="189"/>
      <c r="R47" s="189"/>
      <c r="S47" s="189"/>
      <c r="T47" s="189"/>
      <c r="U47" s="189"/>
      <c r="V47" s="189"/>
      <c r="W47" s="189"/>
      <c r="X47" s="189"/>
      <c r="Y47" s="189"/>
      <c r="Z47" s="189"/>
      <c r="AA47" s="189"/>
      <c r="AB47" s="189"/>
      <c r="AC47" s="189"/>
    </row>
    <row r="48" spans="2:29" x14ac:dyDescent="0.25">
      <c r="B48" s="449"/>
      <c r="C48" s="459"/>
      <c r="D48" s="459"/>
      <c r="E48" s="459"/>
      <c r="F48" s="459"/>
      <c r="G48" s="459"/>
      <c r="H48" s="459"/>
      <c r="I48" s="459"/>
      <c r="J48" s="459"/>
      <c r="K48" s="459"/>
      <c r="L48" s="460"/>
      <c r="N48" s="189"/>
      <c r="O48" s="189"/>
      <c r="P48" s="189"/>
      <c r="Q48" s="189"/>
      <c r="R48" s="189"/>
      <c r="S48" s="189"/>
      <c r="T48" s="189"/>
      <c r="U48" s="189"/>
      <c r="V48" s="189"/>
      <c r="W48" s="189"/>
      <c r="X48" s="189"/>
      <c r="Y48" s="189"/>
      <c r="Z48" s="189"/>
      <c r="AA48" s="189"/>
      <c r="AB48" s="189"/>
      <c r="AC48" s="189"/>
    </row>
    <row r="49" spans="2:29" s="79" customFormat="1" x14ac:dyDescent="0.25">
      <c r="B49" s="449"/>
      <c r="C49" s="459"/>
      <c r="D49" s="459"/>
      <c r="E49" s="459"/>
      <c r="F49" s="459"/>
      <c r="G49" s="459"/>
      <c r="H49" s="459"/>
      <c r="I49" s="459"/>
      <c r="J49" s="459"/>
      <c r="K49" s="459"/>
      <c r="L49" s="460"/>
      <c r="N49" s="192"/>
      <c r="O49" s="192"/>
      <c r="P49" s="192"/>
      <c r="Q49" s="192"/>
      <c r="R49" s="192"/>
      <c r="S49" s="192"/>
      <c r="T49" s="192"/>
      <c r="U49" s="192"/>
      <c r="V49" s="192"/>
      <c r="W49" s="192"/>
      <c r="X49" s="192"/>
      <c r="Y49" s="192"/>
      <c r="Z49" s="192"/>
      <c r="AA49" s="192"/>
      <c r="AB49" s="192"/>
      <c r="AC49" s="192"/>
    </row>
    <row r="50" spans="2:29" s="79" customFormat="1" x14ac:dyDescent="0.25">
      <c r="B50" s="449"/>
      <c r="C50" s="459"/>
      <c r="D50" s="459"/>
      <c r="E50" s="459"/>
      <c r="F50" s="459"/>
      <c r="G50" s="459"/>
      <c r="H50" s="459"/>
      <c r="I50" s="459"/>
      <c r="J50" s="459"/>
      <c r="K50" s="459"/>
      <c r="L50" s="460"/>
      <c r="N50" s="189"/>
      <c r="O50" s="189"/>
      <c r="P50" s="189"/>
      <c r="Q50" s="189"/>
      <c r="R50" s="189"/>
      <c r="S50" s="189"/>
      <c r="T50" s="189"/>
      <c r="U50" s="189"/>
      <c r="V50" s="189"/>
      <c r="W50" s="189"/>
      <c r="X50" s="189"/>
      <c r="Y50" s="189"/>
      <c r="Z50" s="192"/>
      <c r="AA50" s="192"/>
      <c r="AB50" s="192"/>
      <c r="AC50" s="192"/>
    </row>
    <row r="51" spans="2:29" ht="6.75" customHeight="1" x14ac:dyDescent="0.25">
      <c r="B51" s="449"/>
      <c r="C51" s="459"/>
      <c r="D51" s="459"/>
      <c r="E51" s="459"/>
      <c r="F51" s="459"/>
      <c r="G51" s="459"/>
      <c r="H51" s="459"/>
      <c r="I51" s="459"/>
      <c r="J51" s="459"/>
      <c r="K51" s="459"/>
      <c r="L51" s="460"/>
      <c r="N51" s="189"/>
      <c r="O51" s="189"/>
      <c r="P51" s="189"/>
      <c r="Q51" s="189"/>
      <c r="R51" s="189"/>
      <c r="S51" s="189"/>
      <c r="T51" s="189"/>
      <c r="U51" s="189"/>
      <c r="V51" s="189"/>
      <c r="W51" s="189"/>
      <c r="X51" s="189"/>
      <c r="Y51" s="189"/>
      <c r="Z51" s="189"/>
      <c r="AA51" s="189"/>
      <c r="AB51" s="189"/>
      <c r="AC51" s="189"/>
    </row>
    <row r="52" spans="2:29" s="79" customFormat="1" x14ac:dyDescent="0.25">
      <c r="B52" s="449">
        <v>5</v>
      </c>
      <c r="C52" s="450" t="s">
        <v>13</v>
      </c>
      <c r="D52" s="450"/>
      <c r="E52" s="450"/>
      <c r="F52" s="450"/>
      <c r="G52" s="450"/>
      <c r="H52" s="450"/>
      <c r="I52" s="450"/>
      <c r="J52" s="450"/>
      <c r="K52" s="450"/>
      <c r="L52" s="451"/>
      <c r="N52" s="189"/>
      <c r="O52" s="189"/>
      <c r="P52" s="189"/>
      <c r="Q52" s="189"/>
      <c r="R52" s="189"/>
      <c r="S52" s="189"/>
      <c r="T52" s="189"/>
      <c r="U52" s="189"/>
      <c r="V52" s="189"/>
      <c r="W52" s="189"/>
      <c r="X52" s="189"/>
      <c r="Y52" s="189"/>
      <c r="Z52" s="192"/>
      <c r="AA52" s="192"/>
      <c r="AB52" s="192"/>
      <c r="AC52" s="192"/>
    </row>
    <row r="53" spans="2:29" ht="15" customHeight="1" x14ac:dyDescent="0.25">
      <c r="B53" s="449"/>
      <c r="C53" s="453" t="s">
        <v>201</v>
      </c>
      <c r="D53" s="454"/>
      <c r="E53" s="454"/>
      <c r="F53" s="454"/>
      <c r="G53" s="454"/>
      <c r="H53" s="454"/>
      <c r="I53" s="454"/>
      <c r="J53" s="454"/>
      <c r="K53" s="454"/>
      <c r="L53" s="455"/>
      <c r="N53" s="242" t="s">
        <v>211</v>
      </c>
      <c r="O53" s="243"/>
      <c r="P53" s="243"/>
      <c r="Q53" s="243"/>
      <c r="R53" s="243"/>
      <c r="S53" s="243"/>
      <c r="T53" s="243"/>
      <c r="U53" s="243"/>
      <c r="V53" s="243"/>
      <c r="W53" s="243"/>
      <c r="X53" s="243"/>
      <c r="Y53" s="243"/>
      <c r="Z53" s="189"/>
      <c r="AA53" s="189"/>
      <c r="AB53" s="189"/>
      <c r="AC53" s="189"/>
    </row>
    <row r="54" spans="2:29" ht="15" customHeight="1" x14ac:dyDescent="0.25">
      <c r="B54" s="449"/>
      <c r="C54" s="454"/>
      <c r="D54" s="454"/>
      <c r="E54" s="454"/>
      <c r="F54" s="454"/>
      <c r="G54" s="454"/>
      <c r="H54" s="454"/>
      <c r="I54" s="454"/>
      <c r="J54" s="454"/>
      <c r="K54" s="454"/>
      <c r="L54" s="455"/>
      <c r="N54" s="189"/>
      <c r="O54" s="189"/>
      <c r="P54" s="189"/>
      <c r="Q54" s="189"/>
      <c r="R54" s="189"/>
      <c r="S54" s="189"/>
      <c r="T54" s="189"/>
      <c r="U54" s="189"/>
      <c r="V54" s="189"/>
      <c r="W54" s="189"/>
      <c r="X54" s="189"/>
      <c r="Y54" s="189"/>
      <c r="Z54" s="189"/>
      <c r="AA54" s="189"/>
      <c r="AB54" s="189"/>
      <c r="AC54" s="189"/>
    </row>
    <row r="55" spans="2:29" x14ac:dyDescent="0.25">
      <c r="B55" s="449"/>
      <c r="C55" s="454"/>
      <c r="D55" s="454"/>
      <c r="E55" s="454"/>
      <c r="F55" s="454"/>
      <c r="G55" s="454"/>
      <c r="H55" s="454"/>
      <c r="I55" s="454"/>
      <c r="J55" s="454"/>
      <c r="K55" s="454"/>
      <c r="L55" s="455"/>
      <c r="N55" s="189"/>
      <c r="O55" s="189"/>
      <c r="P55" s="189"/>
      <c r="Q55" s="189"/>
      <c r="R55" s="189"/>
      <c r="S55" s="189"/>
      <c r="T55" s="189"/>
      <c r="U55" s="189"/>
      <c r="V55" s="189"/>
      <c r="W55" s="189"/>
      <c r="X55" s="189"/>
      <c r="Y55" s="189"/>
      <c r="Z55" s="189"/>
      <c r="AA55" s="189"/>
      <c r="AB55" s="189"/>
      <c r="AC55" s="189"/>
    </row>
    <row r="56" spans="2:29" x14ac:dyDescent="0.25">
      <c r="B56" s="449"/>
      <c r="C56" s="454"/>
      <c r="D56" s="454"/>
      <c r="E56" s="454"/>
      <c r="F56" s="454"/>
      <c r="G56" s="454"/>
      <c r="H56" s="454"/>
      <c r="I56" s="454"/>
      <c r="J56" s="454"/>
      <c r="K56" s="454"/>
      <c r="L56" s="455"/>
      <c r="N56" s="192"/>
      <c r="O56" s="192"/>
      <c r="P56" s="192"/>
      <c r="Q56" s="192"/>
      <c r="R56" s="192"/>
      <c r="S56" s="192"/>
      <c r="T56" s="192"/>
      <c r="U56" s="192"/>
      <c r="V56" s="192"/>
      <c r="W56" s="192"/>
      <c r="X56" s="192"/>
      <c r="Y56" s="192"/>
      <c r="Z56" s="192"/>
      <c r="AA56" s="192"/>
      <c r="AB56" s="192"/>
      <c r="AC56" s="192"/>
    </row>
    <row r="57" spans="2:29" s="79" customFormat="1" x14ac:dyDescent="0.25">
      <c r="B57" s="449"/>
      <c r="C57" s="454"/>
      <c r="D57" s="454"/>
      <c r="E57" s="454"/>
      <c r="F57" s="454"/>
      <c r="G57" s="454"/>
      <c r="H57" s="454"/>
      <c r="I57" s="454"/>
      <c r="J57" s="454"/>
      <c r="K57" s="454"/>
      <c r="L57" s="455"/>
      <c r="N57" s="192"/>
      <c r="O57" s="192"/>
      <c r="P57" s="192"/>
      <c r="Q57" s="192"/>
      <c r="R57" s="192"/>
      <c r="S57" s="192"/>
      <c r="T57" s="192"/>
      <c r="U57" s="192"/>
      <c r="V57" s="192"/>
      <c r="W57" s="192"/>
      <c r="X57" s="192"/>
      <c r="Y57" s="192"/>
      <c r="Z57" s="192"/>
      <c r="AA57" s="192"/>
      <c r="AB57" s="192"/>
      <c r="AC57" s="192"/>
    </row>
    <row r="58" spans="2:29" s="79" customFormat="1" x14ac:dyDescent="0.25">
      <c r="B58" s="449"/>
      <c r="C58" s="454"/>
      <c r="D58" s="454"/>
      <c r="E58" s="454"/>
      <c r="F58" s="454"/>
      <c r="G58" s="454"/>
      <c r="H58" s="454"/>
      <c r="I58" s="454"/>
      <c r="J58" s="454"/>
      <c r="K58" s="454"/>
      <c r="L58" s="455"/>
      <c r="N58" s="192"/>
      <c r="O58" s="192"/>
      <c r="P58" s="192"/>
      <c r="Q58" s="192"/>
      <c r="R58" s="192"/>
      <c r="S58" s="192"/>
      <c r="T58" s="192"/>
      <c r="U58" s="192"/>
      <c r="V58" s="192"/>
      <c r="W58" s="192"/>
      <c r="X58" s="192"/>
      <c r="Y58" s="192"/>
      <c r="Z58" s="192"/>
      <c r="AA58" s="192"/>
      <c r="AB58" s="192"/>
      <c r="AC58" s="192"/>
    </row>
    <row r="59" spans="2:29" ht="6.75" customHeight="1" x14ac:dyDescent="0.25">
      <c r="B59" s="449"/>
      <c r="C59" s="456"/>
      <c r="D59" s="456"/>
      <c r="E59" s="456"/>
      <c r="F59" s="456"/>
      <c r="G59" s="456"/>
      <c r="H59" s="456"/>
      <c r="I59" s="456"/>
      <c r="J59" s="456"/>
      <c r="K59" s="456"/>
      <c r="L59" s="457"/>
      <c r="N59" s="189"/>
      <c r="O59" s="189"/>
      <c r="P59" s="189"/>
      <c r="Q59" s="189"/>
      <c r="R59" s="189"/>
      <c r="S59" s="189"/>
      <c r="T59" s="189"/>
      <c r="U59" s="189"/>
      <c r="V59" s="189"/>
      <c r="W59" s="189"/>
      <c r="X59" s="189"/>
      <c r="Y59" s="189"/>
      <c r="Z59" s="189"/>
      <c r="AA59" s="189"/>
      <c r="AB59" s="189"/>
      <c r="AC59" s="189"/>
    </row>
    <row r="60" spans="2:29" s="79" customFormat="1" x14ac:dyDescent="0.25">
      <c r="B60" s="449">
        <v>6</v>
      </c>
      <c r="C60" s="450" t="s">
        <v>24</v>
      </c>
      <c r="D60" s="450"/>
      <c r="E60" s="450"/>
      <c r="F60" s="450"/>
      <c r="G60" s="450"/>
      <c r="H60" s="450"/>
      <c r="I60" s="450"/>
      <c r="J60" s="450"/>
      <c r="K60" s="450"/>
      <c r="L60" s="451"/>
      <c r="N60" s="192"/>
      <c r="O60" s="192"/>
      <c r="P60" s="192"/>
      <c r="Q60" s="192"/>
      <c r="R60" s="192"/>
      <c r="S60" s="192"/>
      <c r="T60" s="192"/>
      <c r="U60" s="192"/>
      <c r="V60" s="192"/>
      <c r="W60" s="192"/>
      <c r="X60" s="192"/>
      <c r="Y60" s="192"/>
      <c r="Z60" s="192"/>
      <c r="AA60" s="192"/>
      <c r="AB60" s="192"/>
      <c r="AC60" s="192"/>
    </row>
    <row r="61" spans="2:29" ht="15" customHeight="1" x14ac:dyDescent="0.25">
      <c r="B61" s="449"/>
      <c r="C61" s="458" t="s">
        <v>147</v>
      </c>
      <c r="D61" s="459"/>
      <c r="E61" s="459"/>
      <c r="F61" s="459"/>
      <c r="G61" s="459"/>
      <c r="H61" s="459"/>
      <c r="I61" s="459"/>
      <c r="J61" s="459"/>
      <c r="K61" s="459"/>
      <c r="L61" s="460"/>
      <c r="N61" s="189"/>
      <c r="O61" s="189"/>
      <c r="P61" s="189"/>
      <c r="Q61" s="189"/>
      <c r="R61" s="189"/>
      <c r="S61" s="189"/>
      <c r="T61" s="189"/>
      <c r="U61" s="189"/>
      <c r="V61" s="189"/>
      <c r="W61" s="189"/>
      <c r="X61" s="189"/>
      <c r="Y61" s="189"/>
      <c r="Z61" s="189"/>
      <c r="AA61" s="189"/>
      <c r="AB61" s="189"/>
      <c r="AC61" s="189"/>
    </row>
    <row r="62" spans="2:29" ht="15" customHeight="1" x14ac:dyDescent="0.25">
      <c r="B62" s="449"/>
      <c r="C62" s="459"/>
      <c r="D62" s="459"/>
      <c r="E62" s="459"/>
      <c r="F62" s="459"/>
      <c r="G62" s="459"/>
      <c r="H62" s="459"/>
      <c r="I62" s="459"/>
      <c r="J62" s="459"/>
      <c r="K62" s="459"/>
      <c r="L62" s="460"/>
      <c r="N62" s="189"/>
      <c r="O62" s="189"/>
      <c r="P62" s="189"/>
      <c r="Q62" s="189"/>
      <c r="R62" s="189"/>
      <c r="S62" s="189"/>
      <c r="T62" s="189"/>
      <c r="U62" s="189"/>
      <c r="V62" s="189"/>
      <c r="W62" s="189"/>
      <c r="X62" s="189"/>
      <c r="Y62" s="189"/>
      <c r="Z62" s="189"/>
      <c r="AA62" s="189"/>
      <c r="AB62" s="189"/>
      <c r="AC62" s="189"/>
    </row>
    <row r="63" spans="2:29" ht="15" customHeight="1" x14ac:dyDescent="0.25">
      <c r="B63" s="449"/>
      <c r="C63" s="459"/>
      <c r="D63" s="459"/>
      <c r="E63" s="459"/>
      <c r="F63" s="459"/>
      <c r="G63" s="459"/>
      <c r="H63" s="459"/>
      <c r="I63" s="459"/>
      <c r="J63" s="459"/>
      <c r="K63" s="459"/>
      <c r="L63" s="460"/>
      <c r="N63" s="189"/>
      <c r="O63" s="189"/>
      <c r="P63" s="189"/>
      <c r="Q63" s="189"/>
      <c r="R63" s="189"/>
      <c r="S63" s="189"/>
      <c r="T63" s="189"/>
      <c r="U63" s="189"/>
      <c r="V63" s="189"/>
      <c r="W63" s="189"/>
      <c r="X63" s="189"/>
      <c r="Y63" s="189"/>
      <c r="Z63" s="189"/>
      <c r="AA63" s="189"/>
      <c r="AB63" s="189"/>
      <c r="AC63" s="189"/>
    </row>
    <row r="64" spans="2:29" ht="15" customHeight="1" x14ac:dyDescent="0.25">
      <c r="B64" s="449"/>
      <c r="C64" s="459"/>
      <c r="D64" s="459"/>
      <c r="E64" s="459"/>
      <c r="F64" s="459"/>
      <c r="G64" s="459"/>
      <c r="H64" s="459"/>
      <c r="I64" s="459"/>
      <c r="J64" s="459"/>
      <c r="K64" s="459"/>
      <c r="L64" s="460"/>
      <c r="N64" s="189"/>
      <c r="O64" s="189"/>
      <c r="P64" s="189"/>
      <c r="Q64" s="189"/>
      <c r="R64" s="189"/>
      <c r="S64" s="189"/>
      <c r="T64" s="189"/>
      <c r="U64" s="189"/>
      <c r="V64" s="189"/>
      <c r="W64" s="189"/>
      <c r="X64" s="189"/>
      <c r="Y64" s="189"/>
      <c r="Z64" s="189"/>
      <c r="AA64" s="189"/>
      <c r="AB64" s="189"/>
      <c r="AC64" s="189"/>
    </row>
    <row r="65" spans="2:29" s="79" customFormat="1" ht="15" customHeight="1" x14ac:dyDescent="0.25">
      <c r="B65" s="449"/>
      <c r="C65" s="459"/>
      <c r="D65" s="459"/>
      <c r="E65" s="459"/>
      <c r="F65" s="459"/>
      <c r="G65" s="459"/>
      <c r="H65" s="459"/>
      <c r="I65" s="459"/>
      <c r="J65" s="459"/>
      <c r="K65" s="459"/>
      <c r="L65" s="460"/>
      <c r="N65" s="192"/>
      <c r="O65" s="192"/>
      <c r="P65" s="192"/>
      <c r="Q65" s="192"/>
      <c r="R65" s="192"/>
      <c r="S65" s="192"/>
      <c r="T65" s="192"/>
      <c r="U65" s="192"/>
      <c r="V65" s="192"/>
      <c r="W65" s="192"/>
      <c r="X65" s="192"/>
      <c r="Y65" s="192"/>
      <c r="Z65" s="192"/>
      <c r="AA65" s="192"/>
      <c r="AB65" s="192"/>
      <c r="AC65" s="192"/>
    </row>
    <row r="66" spans="2:29" s="79" customFormat="1" ht="15" customHeight="1" x14ac:dyDescent="0.25">
      <c r="B66" s="449"/>
      <c r="C66" s="459"/>
      <c r="D66" s="459"/>
      <c r="E66" s="459"/>
      <c r="F66" s="459"/>
      <c r="G66" s="459"/>
      <c r="H66" s="459"/>
      <c r="I66" s="459"/>
      <c r="J66" s="459"/>
      <c r="K66" s="459"/>
      <c r="L66" s="460"/>
      <c r="N66" s="192"/>
      <c r="O66" s="192"/>
      <c r="P66" s="192"/>
      <c r="Q66" s="192"/>
      <c r="R66" s="192"/>
      <c r="S66" s="192"/>
      <c r="T66" s="192"/>
      <c r="U66" s="192"/>
      <c r="V66" s="192"/>
      <c r="W66" s="192"/>
      <c r="X66" s="192"/>
      <c r="Y66" s="192"/>
      <c r="Z66" s="192"/>
      <c r="AA66" s="192"/>
      <c r="AB66" s="192"/>
      <c r="AC66" s="192"/>
    </row>
    <row r="67" spans="2:29" ht="6.75" customHeight="1" thickBot="1" x14ac:dyDescent="0.3">
      <c r="B67" s="452"/>
      <c r="C67" s="486"/>
      <c r="D67" s="486"/>
      <c r="E67" s="486"/>
      <c r="F67" s="486"/>
      <c r="G67" s="486"/>
      <c r="H67" s="486"/>
      <c r="I67" s="486"/>
      <c r="J67" s="486"/>
      <c r="K67" s="486"/>
      <c r="L67" s="487"/>
      <c r="N67" s="189"/>
      <c r="O67" s="189"/>
      <c r="P67" s="189"/>
      <c r="Q67" s="189"/>
      <c r="R67" s="189"/>
      <c r="S67" s="189"/>
      <c r="T67" s="189"/>
      <c r="U67" s="189"/>
      <c r="V67" s="189"/>
      <c r="W67" s="189"/>
      <c r="X67" s="189"/>
      <c r="Y67" s="189"/>
      <c r="Z67" s="189"/>
      <c r="AA67" s="189"/>
      <c r="AB67" s="189"/>
      <c r="AC67" s="189"/>
    </row>
    <row r="68" spans="2:29" ht="6.75" customHeight="1" thickBot="1" x14ac:dyDescent="0.3">
      <c r="B68" s="80"/>
      <c r="C68" s="81"/>
      <c r="D68" s="81"/>
      <c r="E68" s="81"/>
      <c r="F68" s="81"/>
      <c r="G68" s="81"/>
      <c r="H68" s="81"/>
      <c r="I68" s="81"/>
      <c r="J68" s="81"/>
      <c r="K68" s="82"/>
      <c r="L68" s="83"/>
      <c r="N68" s="189"/>
      <c r="O68" s="189"/>
      <c r="P68" s="189"/>
      <c r="Q68" s="189"/>
      <c r="R68" s="189"/>
      <c r="S68" s="189"/>
      <c r="T68" s="189"/>
      <c r="U68" s="189"/>
      <c r="V68" s="189"/>
      <c r="W68" s="189"/>
      <c r="X68" s="189"/>
      <c r="Y68" s="189"/>
      <c r="Z68" s="189"/>
      <c r="AA68" s="189"/>
      <c r="AB68" s="189"/>
      <c r="AC68" s="189"/>
    </row>
    <row r="69" spans="2:29" ht="6.75" customHeight="1" x14ac:dyDescent="0.25">
      <c r="B69" s="74"/>
      <c r="L69" s="75"/>
      <c r="N69" s="189"/>
      <c r="O69" s="189"/>
      <c r="P69" s="189"/>
      <c r="Q69" s="189"/>
      <c r="R69" s="189"/>
      <c r="S69" s="189"/>
      <c r="T69" s="189"/>
      <c r="U69" s="189"/>
      <c r="V69" s="189"/>
      <c r="W69" s="189"/>
      <c r="X69" s="189"/>
      <c r="Y69" s="189"/>
      <c r="Z69" s="189"/>
      <c r="AA69" s="189"/>
      <c r="AB69" s="189"/>
      <c r="AC69" s="189"/>
    </row>
    <row r="70" spans="2:29" s="79" customFormat="1" x14ac:dyDescent="0.25">
      <c r="B70" s="84" t="s">
        <v>2</v>
      </c>
      <c r="C70" s="473" t="s">
        <v>3</v>
      </c>
      <c r="D70" s="474"/>
      <c r="E70" s="474"/>
      <c r="F70" s="475"/>
      <c r="G70" s="476" t="s">
        <v>4</v>
      </c>
      <c r="H70" s="476"/>
      <c r="I70" s="476" t="s">
        <v>5</v>
      </c>
      <c r="J70" s="476"/>
      <c r="K70" s="476" t="s">
        <v>6</v>
      </c>
      <c r="L70" s="477"/>
      <c r="N70" s="192"/>
      <c r="O70" s="192"/>
      <c r="P70" s="192"/>
      <c r="Q70" s="192"/>
      <c r="R70" s="192"/>
      <c r="S70" s="192"/>
      <c r="T70" s="192"/>
      <c r="U70" s="192"/>
      <c r="V70" s="192"/>
      <c r="W70" s="192"/>
      <c r="X70" s="192"/>
      <c r="Y70" s="192"/>
      <c r="Z70" s="192"/>
      <c r="AA70" s="192"/>
      <c r="AB70" s="192"/>
      <c r="AC70" s="192"/>
    </row>
    <row r="71" spans="2:29" ht="15" x14ac:dyDescent="0.25">
      <c r="B71" s="91"/>
      <c r="C71" s="462"/>
      <c r="D71" s="463"/>
      <c r="E71" s="463"/>
      <c r="F71" s="464"/>
      <c r="G71" s="465" t="s">
        <v>198</v>
      </c>
      <c r="H71" s="465"/>
      <c r="I71" s="465" t="s">
        <v>199</v>
      </c>
      <c r="J71" s="465"/>
      <c r="K71" s="328">
        <v>44475</v>
      </c>
      <c r="L71" s="329"/>
      <c r="N71" s="242" t="s">
        <v>206</v>
      </c>
      <c r="O71" s="243"/>
      <c r="P71" s="243"/>
      <c r="Q71" s="243"/>
      <c r="R71" s="243"/>
      <c r="S71" s="243"/>
      <c r="T71" s="189"/>
      <c r="U71" s="189"/>
      <c r="V71" s="189"/>
      <c r="W71" s="189"/>
      <c r="X71" s="189"/>
      <c r="Y71" s="189"/>
      <c r="Z71" s="189"/>
      <c r="AA71" s="189"/>
      <c r="AB71" s="189"/>
      <c r="AC71" s="189"/>
    </row>
    <row r="72" spans="2:29" ht="13.5" thickBot="1" x14ac:dyDescent="0.3">
      <c r="B72" s="92"/>
      <c r="C72" s="466"/>
      <c r="D72" s="467"/>
      <c r="E72" s="467"/>
      <c r="F72" s="468"/>
      <c r="G72" s="469"/>
      <c r="H72" s="470"/>
      <c r="I72" s="469"/>
      <c r="J72" s="470"/>
      <c r="K72" s="471"/>
      <c r="L72" s="472"/>
    </row>
    <row r="73" spans="2:29" ht="6.75" customHeight="1" x14ac:dyDescent="0.25"/>
    <row r="74" spans="2:29" ht="6.75" customHeight="1" x14ac:dyDescent="0.25">
      <c r="D74" s="85"/>
    </row>
    <row r="75" spans="2:29" ht="14.25" customHeight="1" x14ac:dyDescent="0.25">
      <c r="C75" s="85"/>
    </row>
    <row r="76" spans="2:29" ht="29.25" customHeight="1" x14ac:dyDescent="0.25">
      <c r="C76" s="461"/>
      <c r="D76" s="461"/>
      <c r="E76" s="461"/>
      <c r="F76" s="461"/>
      <c r="G76" s="461"/>
      <c r="H76" s="461"/>
      <c r="I76" s="461"/>
      <c r="J76" s="461"/>
      <c r="K76" s="461"/>
      <c r="L76" s="461"/>
    </row>
    <row r="78" spans="2:29" x14ac:dyDescent="0.25">
      <c r="B78" s="86"/>
      <c r="L78" s="87"/>
    </row>
    <row r="79" spans="2:29" x14ac:dyDescent="0.25">
      <c r="B79" s="86"/>
      <c r="L79" s="87"/>
    </row>
    <row r="80" spans="2:29" x14ac:dyDescent="0.25">
      <c r="B80" s="86"/>
      <c r="L80" s="87"/>
    </row>
    <row r="81" spans="2:12" x14ac:dyDescent="0.25">
      <c r="B81" s="86"/>
      <c r="L81" s="87"/>
    </row>
    <row r="82" spans="2:12" x14ac:dyDescent="0.25">
      <c r="B82" s="86"/>
      <c r="L82" s="87"/>
    </row>
    <row r="83" spans="2:12" x14ac:dyDescent="0.25">
      <c r="B83" s="86"/>
      <c r="L83" s="87"/>
    </row>
    <row r="84" spans="2:12" x14ac:dyDescent="0.25">
      <c r="B84" s="86"/>
      <c r="L84" s="87"/>
    </row>
    <row r="85" spans="2:12" x14ac:dyDescent="0.25">
      <c r="B85" s="86"/>
      <c r="L85" s="87"/>
    </row>
    <row r="86" spans="2:12" x14ac:dyDescent="0.25">
      <c r="B86" s="86"/>
      <c r="L86" s="87"/>
    </row>
    <row r="87" spans="2:12" x14ac:dyDescent="0.25">
      <c r="B87" s="86"/>
      <c r="L87" s="87"/>
    </row>
    <row r="88" spans="2:12" x14ac:dyDescent="0.25">
      <c r="B88" s="86"/>
      <c r="L88" s="87"/>
    </row>
    <row r="89" spans="2:12" x14ac:dyDescent="0.25">
      <c r="B89" s="86"/>
      <c r="L89" s="87"/>
    </row>
    <row r="90" spans="2:12" x14ac:dyDescent="0.25">
      <c r="B90" s="86"/>
      <c r="L90" s="87"/>
    </row>
    <row r="91" spans="2:12" x14ac:dyDescent="0.25">
      <c r="B91" s="86"/>
      <c r="L91" s="87"/>
    </row>
    <row r="92" spans="2:12" x14ac:dyDescent="0.25">
      <c r="B92" s="86"/>
      <c r="L92" s="87"/>
    </row>
    <row r="93" spans="2:12" x14ac:dyDescent="0.25">
      <c r="B93" s="86"/>
      <c r="L93" s="87"/>
    </row>
    <row r="94" spans="2:12" x14ac:dyDescent="0.25">
      <c r="B94" s="86"/>
      <c r="L94" s="87"/>
    </row>
    <row r="95" spans="2:12" x14ac:dyDescent="0.25">
      <c r="B95" s="86"/>
      <c r="L95" s="87"/>
    </row>
    <row r="96" spans="2:12" x14ac:dyDescent="0.25">
      <c r="B96" s="86"/>
      <c r="L96" s="87"/>
    </row>
    <row r="97" spans="2:12" x14ac:dyDescent="0.25">
      <c r="B97" s="86"/>
      <c r="L97" s="87"/>
    </row>
    <row r="98" spans="2:12" x14ac:dyDescent="0.25">
      <c r="B98" s="86"/>
      <c r="L98" s="87"/>
    </row>
    <row r="99" spans="2:12" x14ac:dyDescent="0.25">
      <c r="B99" s="86"/>
      <c r="L99" s="87"/>
    </row>
    <row r="100" spans="2:12" x14ac:dyDescent="0.25">
      <c r="B100" s="86"/>
      <c r="L100" s="87"/>
    </row>
    <row r="101" spans="2:12" x14ac:dyDescent="0.25">
      <c r="B101" s="86"/>
      <c r="L101" s="87"/>
    </row>
    <row r="102" spans="2:12" x14ac:dyDescent="0.25">
      <c r="B102" s="86"/>
      <c r="L102" s="87"/>
    </row>
    <row r="103" spans="2:12" x14ac:dyDescent="0.25">
      <c r="B103" s="86"/>
      <c r="L103" s="87"/>
    </row>
    <row r="104" spans="2:12" x14ac:dyDescent="0.25">
      <c r="B104" s="86"/>
      <c r="L104" s="87"/>
    </row>
    <row r="105" spans="2:12" x14ac:dyDescent="0.25">
      <c r="B105" s="86"/>
      <c r="L105" s="87"/>
    </row>
    <row r="106" spans="2:12" x14ac:dyDescent="0.25">
      <c r="B106" s="86"/>
      <c r="L106" s="87"/>
    </row>
    <row r="107" spans="2:12" x14ac:dyDescent="0.25">
      <c r="B107" s="86"/>
      <c r="L107" s="87"/>
    </row>
    <row r="108" spans="2:12" x14ac:dyDescent="0.25">
      <c r="B108" s="86"/>
      <c r="L108" s="87"/>
    </row>
    <row r="109" spans="2:12" x14ac:dyDescent="0.25">
      <c r="B109" s="86"/>
      <c r="L109" s="87"/>
    </row>
    <row r="110" spans="2:12" x14ac:dyDescent="0.25">
      <c r="B110" s="86"/>
      <c r="L110" s="87"/>
    </row>
    <row r="111" spans="2:12" x14ac:dyDescent="0.25">
      <c r="B111" s="86"/>
      <c r="L111" s="87"/>
    </row>
    <row r="112" spans="2:12" x14ac:dyDescent="0.25">
      <c r="B112" s="86"/>
      <c r="L112" s="87"/>
    </row>
    <row r="113" spans="2:12" x14ac:dyDescent="0.25">
      <c r="B113" s="86"/>
      <c r="L113" s="87"/>
    </row>
    <row r="114" spans="2:12" x14ac:dyDescent="0.25">
      <c r="B114" s="86"/>
      <c r="L114" s="87"/>
    </row>
    <row r="115" spans="2:12" x14ac:dyDescent="0.25">
      <c r="B115" s="86"/>
      <c r="L115" s="87"/>
    </row>
    <row r="116" spans="2:12" x14ac:dyDescent="0.25">
      <c r="B116" s="86"/>
      <c r="L116" s="87"/>
    </row>
    <row r="117" spans="2:12" x14ac:dyDescent="0.25">
      <c r="B117" s="86"/>
      <c r="L117" s="87"/>
    </row>
    <row r="118" spans="2:12" x14ac:dyDescent="0.25">
      <c r="B118" s="86"/>
      <c r="L118" s="87"/>
    </row>
    <row r="119" spans="2:12" ht="13.5" thickBot="1" x14ac:dyDescent="0.3">
      <c r="B119" s="88"/>
      <c r="C119" s="89"/>
      <c r="D119" s="89"/>
      <c r="E119" s="89"/>
      <c r="F119" s="89"/>
      <c r="G119" s="89"/>
      <c r="H119" s="89"/>
      <c r="I119" s="89"/>
      <c r="J119" s="89"/>
      <c r="K119" s="89"/>
      <c r="L119" s="90"/>
    </row>
  </sheetData>
  <sheetProtection algorithmName="SHA-512" hashValue="IgbCYliYOPVrU7fFYbWJYC0jSV5h3Z5zycDSQQsHXGuTyMNTAZ78eMzQHVZ3JVNGs/gedQc8H/xTL10WFNmZOw==" saltValue="EgslgXoCSUm5xdQu2yxEsg==" spinCount="100000" sheet="1" selectLockedCells="1"/>
  <mergeCells count="55">
    <mergeCell ref="C17:L17"/>
    <mergeCell ref="B17:B27"/>
    <mergeCell ref="B6:L6"/>
    <mergeCell ref="B7:D7"/>
    <mergeCell ref="E7:L7"/>
    <mergeCell ref="B9:D9"/>
    <mergeCell ref="B2:J5"/>
    <mergeCell ref="C70:F70"/>
    <mergeCell ref="G70:H70"/>
    <mergeCell ref="I70:J70"/>
    <mergeCell ref="K70:L70"/>
    <mergeCell ref="B11:D11"/>
    <mergeCell ref="E9:L9"/>
    <mergeCell ref="E15:L15"/>
    <mergeCell ref="E13:L13"/>
    <mergeCell ref="E11:L11"/>
    <mergeCell ref="B13:D13"/>
    <mergeCell ref="B15:D15"/>
    <mergeCell ref="C29:L35"/>
    <mergeCell ref="C18:L27"/>
    <mergeCell ref="C37:L43"/>
    <mergeCell ref="C61:L67"/>
    <mergeCell ref="C76:L76"/>
    <mergeCell ref="C71:F71"/>
    <mergeCell ref="G71:H71"/>
    <mergeCell ref="I71:J71"/>
    <mergeCell ref="K71:L71"/>
    <mergeCell ref="C72:F72"/>
    <mergeCell ref="G72:H72"/>
    <mergeCell ref="I72:J72"/>
    <mergeCell ref="K72:L72"/>
    <mergeCell ref="B28:B35"/>
    <mergeCell ref="C60:L60"/>
    <mergeCell ref="B60:B67"/>
    <mergeCell ref="B52:B59"/>
    <mergeCell ref="B44:B51"/>
    <mergeCell ref="B36:B43"/>
    <mergeCell ref="C53:L59"/>
    <mergeCell ref="C45:L51"/>
    <mergeCell ref="C28:L28"/>
    <mergeCell ref="C36:L36"/>
    <mergeCell ref="C44:L44"/>
    <mergeCell ref="C52:L52"/>
    <mergeCell ref="Q6:V6"/>
    <mergeCell ref="N7:AC7"/>
    <mergeCell ref="N9:AC9"/>
    <mergeCell ref="N11:AC11"/>
    <mergeCell ref="N13:AC13"/>
    <mergeCell ref="N53:Y53"/>
    <mergeCell ref="N71:S71"/>
    <mergeCell ref="N15:AC15"/>
    <mergeCell ref="N18:AC18"/>
    <mergeCell ref="N29:U29"/>
    <mergeCell ref="N37:Z37"/>
    <mergeCell ref="N45:Y45"/>
  </mergeCells>
  <pageMargins left="0" right="0" top="0" bottom="0" header="0" footer="0"/>
  <pageSetup paperSize="8"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9"/>
  <sheetViews>
    <sheetView zoomScaleNormal="100" zoomScaleSheetLayoutView="85" workbookViewId="0">
      <selection activeCell="E20" sqref="E20:F20"/>
    </sheetView>
  </sheetViews>
  <sheetFormatPr defaultColWidth="9.140625" defaultRowHeight="12.75" x14ac:dyDescent="0.2"/>
  <cols>
    <col min="1" max="1" width="2.28515625" style="10" customWidth="1"/>
    <col min="2" max="3" width="19.140625" style="14" customWidth="1"/>
    <col min="4" max="4" width="5.28515625" style="14" customWidth="1"/>
    <col min="5" max="9" width="12" style="14" customWidth="1"/>
    <col min="10" max="10" width="13" style="14" customWidth="1"/>
    <col min="11" max="11" width="12.85546875" style="14" customWidth="1"/>
    <col min="12" max="12" width="13" style="14" customWidth="1"/>
    <col min="13" max="13" width="2.28515625" style="11" customWidth="1"/>
    <col min="14" max="14" width="9.140625" style="14"/>
    <col min="15" max="15" width="15.140625" style="193" customWidth="1"/>
    <col min="16" max="16" width="9.140625" style="194"/>
    <col min="17" max="16384" width="9.140625" style="15"/>
  </cols>
  <sheetData>
    <row r="1" spans="1:29" s="10" customFormat="1" x14ac:dyDescent="0.2">
      <c r="B1" s="11"/>
      <c r="C1" s="11"/>
      <c r="D1" s="11"/>
      <c r="E1" s="11"/>
      <c r="F1" s="11"/>
      <c r="G1" s="11"/>
      <c r="H1" s="11"/>
      <c r="I1" s="11"/>
      <c r="J1" s="11"/>
      <c r="K1" s="11"/>
      <c r="L1" s="11"/>
      <c r="M1" s="11"/>
      <c r="N1" s="14"/>
      <c r="O1" s="193"/>
      <c r="P1" s="194"/>
      <c r="Q1" s="15"/>
      <c r="R1" s="15"/>
    </row>
    <row r="2" spans="1:29" s="1" customFormat="1" x14ac:dyDescent="0.25">
      <c r="N2" s="119"/>
      <c r="O2" s="195"/>
      <c r="P2" s="195"/>
      <c r="Q2" s="119"/>
      <c r="R2" s="119"/>
    </row>
    <row r="3" spans="1:29" s="1" customFormat="1" ht="15.75" customHeight="1" x14ac:dyDescent="0.25">
      <c r="B3" s="520" t="s">
        <v>37</v>
      </c>
      <c r="C3" s="520"/>
      <c r="D3" s="520"/>
      <c r="E3" s="520"/>
      <c r="F3" s="520"/>
      <c r="G3" s="520"/>
      <c r="H3" s="520"/>
      <c r="I3" s="520"/>
      <c r="J3" s="520"/>
      <c r="K3" s="520"/>
      <c r="L3" s="520"/>
      <c r="N3" s="119"/>
      <c r="O3" s="195"/>
      <c r="P3" s="195"/>
      <c r="Q3" s="119"/>
      <c r="R3" s="119"/>
    </row>
    <row r="4" spans="1:29" s="1" customFormat="1" ht="15" customHeight="1" thickBot="1" x14ac:dyDescent="0.3">
      <c r="B4" s="520"/>
      <c r="C4" s="520"/>
      <c r="D4" s="520"/>
      <c r="E4" s="520"/>
      <c r="F4" s="520"/>
      <c r="G4" s="520"/>
      <c r="H4" s="520"/>
      <c r="I4" s="520"/>
      <c r="J4" s="520"/>
      <c r="K4" s="520"/>
      <c r="L4" s="520"/>
      <c r="N4" s="119"/>
      <c r="O4" s="195"/>
      <c r="P4" s="195"/>
      <c r="Q4" s="119"/>
      <c r="R4" s="119"/>
    </row>
    <row r="5" spans="1:29" s="1" customFormat="1" ht="24" customHeight="1" thickBot="1" x14ac:dyDescent="0.3">
      <c r="B5" s="520"/>
      <c r="C5" s="520"/>
      <c r="D5" s="520"/>
      <c r="E5" s="520"/>
      <c r="F5" s="520"/>
      <c r="G5" s="520"/>
      <c r="H5" s="520"/>
      <c r="I5" s="520"/>
      <c r="J5" s="520"/>
      <c r="K5" s="520"/>
      <c r="L5" s="520"/>
      <c r="N5" s="188" t="s">
        <v>177</v>
      </c>
      <c r="O5" s="189"/>
      <c r="P5" s="189"/>
      <c r="Q5" s="401" t="s">
        <v>178</v>
      </c>
      <c r="R5" s="402"/>
      <c r="S5" s="402"/>
      <c r="T5" s="402"/>
      <c r="U5" s="402"/>
      <c r="V5" s="403"/>
      <c r="W5" s="189"/>
      <c r="X5" s="189"/>
      <c r="Y5" s="189"/>
      <c r="Z5" s="189"/>
      <c r="AA5" s="189"/>
      <c r="AB5" s="189"/>
      <c r="AC5" s="189"/>
    </row>
    <row r="6" spans="1:29" s="1" customFormat="1" ht="15" customHeight="1" x14ac:dyDescent="0.25">
      <c r="B6" s="347" t="s">
        <v>7</v>
      </c>
      <c r="C6" s="348"/>
      <c r="D6" s="348"/>
      <c r="E6" s="523" t="str">
        <f>'Cost Estimate'!E8</f>
        <v>Highways Improvement for Urban Environment</v>
      </c>
      <c r="F6" s="523"/>
      <c r="G6" s="523"/>
      <c r="H6" s="523"/>
      <c r="I6" s="523"/>
      <c r="J6" s="523"/>
      <c r="K6" s="523"/>
      <c r="L6" s="524"/>
      <c r="N6" s="242" t="s">
        <v>195</v>
      </c>
      <c r="O6" s="243"/>
      <c r="P6" s="243"/>
      <c r="Q6" s="243"/>
      <c r="R6" s="243"/>
      <c r="S6" s="243"/>
      <c r="T6" s="243"/>
      <c r="U6" s="243"/>
      <c r="V6" s="243"/>
      <c r="W6" s="243"/>
      <c r="X6" s="243"/>
      <c r="Y6" s="243"/>
      <c r="Z6" s="243"/>
      <c r="AA6" s="243"/>
      <c r="AB6" s="243"/>
      <c r="AC6" s="243"/>
    </row>
    <row r="7" spans="1:29" s="1" customFormat="1" ht="6.75" customHeight="1" x14ac:dyDescent="0.25">
      <c r="B7" s="58"/>
      <c r="C7" s="59"/>
      <c r="D7" s="59"/>
      <c r="E7" s="59"/>
      <c r="F7" s="59"/>
      <c r="G7" s="59"/>
      <c r="H7" s="59"/>
      <c r="I7" s="59"/>
      <c r="J7" s="59"/>
      <c r="K7" s="59"/>
      <c r="L7" s="60"/>
      <c r="N7" s="189"/>
      <c r="O7" s="189"/>
      <c r="P7" s="189"/>
      <c r="Q7" s="189"/>
      <c r="R7" s="189"/>
      <c r="S7" s="189"/>
      <c r="T7" s="189"/>
      <c r="U7" s="189"/>
      <c r="V7" s="189"/>
      <c r="W7" s="189"/>
      <c r="X7" s="189"/>
      <c r="Y7" s="189"/>
      <c r="Z7" s="189"/>
      <c r="AA7" s="189"/>
      <c r="AB7" s="189"/>
      <c r="AC7" s="189"/>
    </row>
    <row r="8" spans="1:29" s="1" customFormat="1" ht="15" customHeight="1" x14ac:dyDescent="0.25">
      <c r="B8" s="289" t="s">
        <v>110</v>
      </c>
      <c r="C8" s="290"/>
      <c r="D8" s="290"/>
      <c r="E8" s="530" t="str">
        <f>'Cost Estimate'!E10</f>
        <v>DLR/2/001 5G</v>
      </c>
      <c r="F8" s="530"/>
      <c r="G8" s="530"/>
      <c r="H8" s="530"/>
      <c r="I8" s="530"/>
      <c r="J8" s="530"/>
      <c r="K8" s="530"/>
      <c r="L8" s="531"/>
      <c r="N8" s="242" t="s">
        <v>195</v>
      </c>
      <c r="O8" s="243"/>
      <c r="P8" s="243"/>
      <c r="Q8" s="243"/>
      <c r="R8" s="243"/>
      <c r="S8" s="243"/>
      <c r="T8" s="243"/>
      <c r="U8" s="243"/>
      <c r="V8" s="243"/>
      <c r="W8" s="243"/>
      <c r="X8" s="243"/>
      <c r="Y8" s="243"/>
      <c r="Z8" s="243"/>
      <c r="AA8" s="243"/>
      <c r="AB8" s="243"/>
      <c r="AC8" s="243"/>
    </row>
    <row r="9" spans="1:29" s="1" customFormat="1" ht="6.75" customHeight="1" x14ac:dyDescent="0.25">
      <c r="B9" s="58"/>
      <c r="C9" s="59"/>
      <c r="D9" s="59"/>
      <c r="E9" s="59"/>
      <c r="F9" s="59"/>
      <c r="G9" s="59"/>
      <c r="H9" s="59"/>
      <c r="I9" s="59"/>
      <c r="J9" s="59"/>
      <c r="K9" s="59"/>
      <c r="L9" s="60"/>
      <c r="N9" s="189"/>
      <c r="O9" s="189"/>
      <c r="P9" s="189"/>
      <c r="Q9" s="189"/>
      <c r="R9" s="189"/>
      <c r="S9" s="189"/>
      <c r="T9" s="189"/>
      <c r="U9" s="189"/>
      <c r="V9" s="189"/>
      <c r="W9" s="189"/>
      <c r="X9" s="189"/>
      <c r="Y9" s="189"/>
      <c r="Z9" s="189"/>
      <c r="AA9" s="189"/>
      <c r="AB9" s="189"/>
      <c r="AC9" s="189"/>
    </row>
    <row r="10" spans="1:29" s="1" customFormat="1" ht="15" customHeight="1" x14ac:dyDescent="0.25">
      <c r="B10" s="289" t="s">
        <v>137</v>
      </c>
      <c r="C10" s="290"/>
      <c r="D10" s="290"/>
      <c r="E10" s="521">
        <f>SUM('Cost Estimate'!O97:P97)</f>
        <v>70223743.651709512</v>
      </c>
      <c r="F10" s="521"/>
      <c r="G10" s="521"/>
      <c r="H10" s="521"/>
      <c r="I10" s="521"/>
      <c r="J10" s="521"/>
      <c r="K10" s="521"/>
      <c r="L10" s="522"/>
      <c r="N10" s="242" t="s">
        <v>195</v>
      </c>
      <c r="O10" s="243"/>
      <c r="P10" s="243"/>
      <c r="Q10" s="243"/>
      <c r="R10" s="243"/>
      <c r="S10" s="243"/>
      <c r="T10" s="243"/>
      <c r="U10" s="243"/>
      <c r="V10" s="243"/>
      <c r="W10" s="243"/>
      <c r="X10" s="243"/>
      <c r="Y10" s="243"/>
      <c r="Z10" s="243"/>
      <c r="AA10" s="243"/>
      <c r="AB10" s="243"/>
      <c r="AC10" s="243"/>
    </row>
    <row r="11" spans="1:29" s="1" customFormat="1" ht="6.75" customHeight="1" x14ac:dyDescent="0.25">
      <c r="B11" s="527"/>
      <c r="C11" s="528"/>
      <c r="D11" s="528"/>
      <c r="E11" s="528"/>
      <c r="F11" s="528"/>
      <c r="G11" s="528"/>
      <c r="H11" s="528"/>
      <c r="I11" s="528"/>
      <c r="J11" s="528"/>
      <c r="K11" s="528"/>
      <c r="L11" s="529"/>
      <c r="N11" s="189"/>
      <c r="O11" s="189"/>
      <c r="P11" s="189"/>
      <c r="Q11" s="189"/>
      <c r="R11" s="189"/>
      <c r="S11" s="189"/>
      <c r="T11" s="189"/>
      <c r="U11" s="189"/>
      <c r="V11" s="189"/>
      <c r="W11" s="189"/>
      <c r="X11" s="189"/>
      <c r="Y11" s="189"/>
      <c r="Z11" s="189"/>
      <c r="AA11" s="189"/>
      <c r="AB11" s="189"/>
      <c r="AC11" s="189"/>
    </row>
    <row r="12" spans="1:29" s="1" customFormat="1" ht="15" customHeight="1" x14ac:dyDescent="0.25">
      <c r="B12" s="289" t="s">
        <v>38</v>
      </c>
      <c r="C12" s="290"/>
      <c r="D12" s="290"/>
      <c r="E12" s="525">
        <f>SUM('Cost Estimate'!N28:P28)</f>
        <v>24</v>
      </c>
      <c r="F12" s="525"/>
      <c r="G12" s="525"/>
      <c r="H12" s="525"/>
      <c r="I12" s="290" t="s">
        <v>78</v>
      </c>
      <c r="J12" s="290"/>
      <c r="K12" s="290"/>
      <c r="L12" s="526"/>
      <c r="N12" s="242" t="s">
        <v>195</v>
      </c>
      <c r="O12" s="243"/>
      <c r="P12" s="243"/>
      <c r="Q12" s="243"/>
      <c r="R12" s="243"/>
      <c r="S12" s="243"/>
      <c r="T12" s="243"/>
      <c r="U12" s="243"/>
      <c r="V12" s="243"/>
      <c r="W12" s="243"/>
      <c r="X12" s="243"/>
      <c r="Y12" s="243"/>
      <c r="Z12" s="243"/>
      <c r="AA12" s="243"/>
      <c r="AB12" s="243"/>
      <c r="AC12" s="243"/>
    </row>
    <row r="13" spans="1:29" s="1" customFormat="1" ht="6.75" customHeight="1" thickBot="1" x14ac:dyDescent="0.3">
      <c r="B13" s="517"/>
      <c r="C13" s="518"/>
      <c r="D13" s="518"/>
      <c r="E13" s="518"/>
      <c r="F13" s="518"/>
      <c r="G13" s="518"/>
      <c r="H13" s="518"/>
      <c r="I13" s="518"/>
      <c r="J13" s="518"/>
      <c r="K13" s="518"/>
      <c r="L13" s="519"/>
      <c r="N13" s="189"/>
      <c r="O13" s="189"/>
      <c r="P13" s="189"/>
      <c r="Q13" s="189"/>
      <c r="R13" s="189"/>
      <c r="S13" s="189"/>
      <c r="T13" s="189"/>
      <c r="U13" s="189"/>
      <c r="V13" s="189"/>
      <c r="W13" s="189"/>
      <c r="X13" s="189"/>
      <c r="Y13" s="189"/>
      <c r="Z13" s="189"/>
      <c r="AA13" s="189"/>
      <c r="AB13" s="189"/>
      <c r="AC13" s="189"/>
    </row>
    <row r="14" spans="1:29" s="10" customFormat="1" x14ac:dyDescent="0.2">
      <c r="B14" s="21"/>
      <c r="C14" s="22"/>
      <c r="D14" s="22"/>
      <c r="E14" s="22"/>
      <c r="F14" s="22"/>
      <c r="G14" s="22"/>
      <c r="H14" s="22"/>
      <c r="I14" s="22"/>
      <c r="J14" s="22"/>
      <c r="K14" s="22"/>
      <c r="L14" s="23"/>
      <c r="M14" s="11"/>
      <c r="N14" s="210"/>
      <c r="O14" s="210"/>
      <c r="P14" s="210"/>
      <c r="Q14" s="210"/>
      <c r="R14" s="211"/>
      <c r="S14" s="211"/>
      <c r="T14" s="211"/>
      <c r="U14" s="211"/>
      <c r="V14" s="211"/>
      <c r="W14" s="211"/>
      <c r="X14" s="211"/>
      <c r="Y14" s="211"/>
      <c r="Z14" s="211"/>
      <c r="AA14" s="211"/>
      <c r="AB14" s="211"/>
      <c r="AC14" s="211"/>
    </row>
    <row r="15" spans="1:29" s="10" customFormat="1" ht="45" customHeight="1" x14ac:dyDescent="0.2">
      <c r="B15" s="24"/>
      <c r="C15" s="11"/>
      <c r="D15" s="11"/>
      <c r="E15" s="512" t="s">
        <v>121</v>
      </c>
      <c r="F15" s="513"/>
      <c r="G15" s="513"/>
      <c r="H15" s="513"/>
      <c r="I15" s="341" t="s">
        <v>143</v>
      </c>
      <c r="J15" s="514"/>
      <c r="K15" s="514"/>
      <c r="L15" s="515"/>
      <c r="M15" s="11"/>
      <c r="N15" s="210"/>
      <c r="O15" s="212"/>
      <c r="P15" s="210"/>
      <c r="Q15" s="210"/>
      <c r="R15" s="211"/>
      <c r="S15" s="211"/>
      <c r="T15" s="211"/>
      <c r="U15" s="211"/>
      <c r="V15" s="211"/>
      <c r="W15" s="211"/>
      <c r="X15" s="211"/>
      <c r="Y15" s="211"/>
      <c r="Z15" s="211"/>
      <c r="AA15" s="211"/>
      <c r="AB15" s="211"/>
      <c r="AC15" s="211"/>
    </row>
    <row r="16" spans="1:29" s="13" customFormat="1" ht="69" customHeight="1" x14ac:dyDescent="0.2">
      <c r="A16" s="12"/>
      <c r="B16" s="25" t="s">
        <v>33</v>
      </c>
      <c r="C16" s="340" t="s">
        <v>34</v>
      </c>
      <c r="D16" s="340"/>
      <c r="E16" s="340" t="s">
        <v>35</v>
      </c>
      <c r="F16" s="340"/>
      <c r="G16" s="340" t="s">
        <v>119</v>
      </c>
      <c r="H16" s="340"/>
      <c r="I16" s="340" t="s">
        <v>35</v>
      </c>
      <c r="J16" s="340"/>
      <c r="K16" s="340" t="s">
        <v>120</v>
      </c>
      <c r="L16" s="516"/>
      <c r="M16" s="12"/>
      <c r="N16" s="213"/>
      <c r="O16" s="214"/>
      <c r="P16" s="215"/>
      <c r="Q16" s="215"/>
      <c r="R16" s="215"/>
      <c r="S16" s="215"/>
      <c r="T16" s="215"/>
      <c r="U16" s="215"/>
      <c r="V16" s="215"/>
      <c r="W16" s="215"/>
      <c r="X16" s="215"/>
      <c r="Y16" s="215"/>
      <c r="Z16" s="215"/>
      <c r="AA16" s="215"/>
      <c r="AB16" s="215"/>
      <c r="AC16" s="215"/>
    </row>
    <row r="17" spans="2:29" ht="14.45" customHeight="1" x14ac:dyDescent="0.2">
      <c r="B17" s="500" t="s">
        <v>25</v>
      </c>
      <c r="C17" s="340" t="s">
        <v>26</v>
      </c>
      <c r="D17" s="340"/>
      <c r="E17" s="495">
        <v>2761252.5030199997</v>
      </c>
      <c r="F17" s="495"/>
      <c r="G17" s="496">
        <f>E17</f>
        <v>2761252.5030199997</v>
      </c>
      <c r="H17" s="496"/>
      <c r="I17" s="495">
        <v>2947367.0538839996</v>
      </c>
      <c r="J17" s="495"/>
      <c r="K17" s="496">
        <f>I17</f>
        <v>2947367.0538839996</v>
      </c>
      <c r="L17" s="499"/>
      <c r="N17" s="216" t="s">
        <v>213</v>
      </c>
      <c r="O17" s="214"/>
      <c r="P17" s="217"/>
      <c r="Q17" s="217"/>
      <c r="R17" s="218"/>
      <c r="S17" s="218"/>
      <c r="T17" s="218"/>
      <c r="U17" s="218"/>
      <c r="V17" s="218"/>
      <c r="W17" s="218"/>
      <c r="X17" s="218"/>
      <c r="Y17" s="218"/>
      <c r="Z17" s="218"/>
      <c r="AA17" s="218"/>
      <c r="AB17" s="218"/>
      <c r="AC17" s="218"/>
    </row>
    <row r="18" spans="2:29" x14ac:dyDescent="0.2">
      <c r="B18" s="500"/>
      <c r="C18" s="340" t="s">
        <v>27</v>
      </c>
      <c r="D18" s="340"/>
      <c r="E18" s="495">
        <v>5334237.7899249997</v>
      </c>
      <c r="F18" s="495"/>
      <c r="G18" s="496">
        <f>G17+E18</f>
        <v>8095490.2929449994</v>
      </c>
      <c r="H18" s="496"/>
      <c r="I18" s="495">
        <v>5693777.263185</v>
      </c>
      <c r="J18" s="495"/>
      <c r="K18" s="496">
        <f>K17+I18</f>
        <v>8641144.3170689996</v>
      </c>
      <c r="L18" s="499"/>
      <c r="O18" s="208"/>
      <c r="P18" s="209"/>
    </row>
    <row r="19" spans="2:29" x14ac:dyDescent="0.2">
      <c r="B19" s="500"/>
      <c r="C19" s="340" t="s">
        <v>28</v>
      </c>
      <c r="D19" s="340"/>
      <c r="E19" s="495">
        <v>9230798.6567899995</v>
      </c>
      <c r="F19" s="495"/>
      <c r="G19" s="496">
        <f>G18+E19</f>
        <v>17326288.949735001</v>
      </c>
      <c r="H19" s="496"/>
      <c r="I19" s="497">
        <v>9852974.9859180003</v>
      </c>
      <c r="J19" s="498"/>
      <c r="K19" s="496">
        <f t="shared" ref="K19:K32" si="0">K18+I19</f>
        <v>18494119.302987002</v>
      </c>
      <c r="L19" s="499"/>
    </row>
    <row r="20" spans="2:29" x14ac:dyDescent="0.2">
      <c r="B20" s="500"/>
      <c r="C20" s="340" t="s">
        <v>29</v>
      </c>
      <c r="D20" s="340"/>
      <c r="E20" s="495">
        <v>10383222.222099999</v>
      </c>
      <c r="F20" s="495"/>
      <c r="G20" s="496">
        <f>G19+E20</f>
        <v>27709511.171834998</v>
      </c>
      <c r="H20" s="496"/>
      <c r="I20" s="497">
        <v>11083074.458819998</v>
      </c>
      <c r="J20" s="498"/>
      <c r="K20" s="496">
        <f t="shared" si="0"/>
        <v>29577193.761807002</v>
      </c>
      <c r="L20" s="499"/>
      <c r="O20" s="240"/>
    </row>
    <row r="21" spans="2:29" x14ac:dyDescent="0.2">
      <c r="B21" s="500" t="s">
        <v>32</v>
      </c>
      <c r="C21" s="340" t="s">
        <v>26</v>
      </c>
      <c r="D21" s="340"/>
      <c r="E21" s="495">
        <v>11912180.21964</v>
      </c>
      <c r="F21" s="495"/>
      <c r="G21" s="496">
        <f t="shared" ref="G21:G32" si="1">G20+E21</f>
        <v>39621691.391474999</v>
      </c>
      <c r="H21" s="496"/>
      <c r="I21" s="497">
        <v>12715087.620888</v>
      </c>
      <c r="J21" s="498"/>
      <c r="K21" s="496">
        <f t="shared" si="0"/>
        <v>42292281.382695004</v>
      </c>
      <c r="L21" s="499"/>
      <c r="O21" s="241"/>
    </row>
    <row r="22" spans="2:29" x14ac:dyDescent="0.2">
      <c r="B22" s="500"/>
      <c r="C22" s="340" t="s">
        <v>27</v>
      </c>
      <c r="D22" s="340"/>
      <c r="E22" s="495">
        <v>9350605.0670449995</v>
      </c>
      <c r="F22" s="495"/>
      <c r="G22" s="496">
        <f t="shared" si="1"/>
        <v>48972296.458519995</v>
      </c>
      <c r="H22" s="496"/>
      <c r="I22" s="497">
        <v>9980856.6142889988</v>
      </c>
      <c r="J22" s="498"/>
      <c r="K22" s="496">
        <f t="shared" si="0"/>
        <v>52273137.996984005</v>
      </c>
      <c r="L22" s="499"/>
    </row>
    <row r="23" spans="2:29" x14ac:dyDescent="0.2">
      <c r="B23" s="500"/>
      <c r="C23" s="340" t="s">
        <v>28</v>
      </c>
      <c r="D23" s="340"/>
      <c r="E23" s="495">
        <v>5756412.7593949996</v>
      </c>
      <c r="F23" s="495"/>
      <c r="G23" s="496">
        <f t="shared" si="1"/>
        <v>54728709.217914999</v>
      </c>
      <c r="H23" s="496"/>
      <c r="I23" s="497">
        <v>6144407.7631590003</v>
      </c>
      <c r="J23" s="498"/>
      <c r="K23" s="496">
        <f t="shared" si="0"/>
        <v>58417545.760143004</v>
      </c>
      <c r="L23" s="499"/>
    </row>
    <row r="24" spans="2:29" x14ac:dyDescent="0.2">
      <c r="B24" s="500"/>
      <c r="C24" s="340" t="s">
        <v>29</v>
      </c>
      <c r="D24" s="340"/>
      <c r="E24" s="495">
        <v>2321962.3320849999</v>
      </c>
      <c r="F24" s="495"/>
      <c r="G24" s="496">
        <f t="shared" si="1"/>
        <v>57050671.549999997</v>
      </c>
      <c r="H24" s="496"/>
      <c r="I24" s="497">
        <v>2478467.7498570001</v>
      </c>
      <c r="J24" s="498"/>
      <c r="K24" s="496">
        <f t="shared" si="0"/>
        <v>60896013.510000005</v>
      </c>
      <c r="L24" s="499"/>
    </row>
    <row r="25" spans="2:29" x14ac:dyDescent="0.2">
      <c r="B25" s="500" t="s">
        <v>31</v>
      </c>
      <c r="C25" s="340" t="s">
        <v>26</v>
      </c>
      <c r="D25" s="340"/>
      <c r="E25" s="495"/>
      <c r="F25" s="495"/>
      <c r="G25" s="496">
        <f t="shared" si="1"/>
        <v>57050671.549999997</v>
      </c>
      <c r="H25" s="496"/>
      <c r="I25" s="495"/>
      <c r="J25" s="495"/>
      <c r="K25" s="496">
        <f t="shared" si="0"/>
        <v>60896013.510000005</v>
      </c>
      <c r="L25" s="499"/>
    </row>
    <row r="26" spans="2:29" x14ac:dyDescent="0.2">
      <c r="B26" s="500"/>
      <c r="C26" s="340" t="s">
        <v>27</v>
      </c>
      <c r="D26" s="340"/>
      <c r="E26" s="495"/>
      <c r="F26" s="495"/>
      <c r="G26" s="496">
        <f t="shared" si="1"/>
        <v>57050671.549999997</v>
      </c>
      <c r="H26" s="496"/>
      <c r="I26" s="495"/>
      <c r="J26" s="495"/>
      <c r="K26" s="496">
        <f t="shared" si="0"/>
        <v>60896013.510000005</v>
      </c>
      <c r="L26" s="499"/>
    </row>
    <row r="27" spans="2:29" x14ac:dyDescent="0.2">
      <c r="B27" s="500"/>
      <c r="C27" s="340" t="s">
        <v>28</v>
      </c>
      <c r="D27" s="340"/>
      <c r="E27" s="495"/>
      <c r="F27" s="495"/>
      <c r="G27" s="496">
        <f t="shared" si="1"/>
        <v>57050671.549999997</v>
      </c>
      <c r="H27" s="496"/>
      <c r="I27" s="495"/>
      <c r="J27" s="495"/>
      <c r="K27" s="496">
        <f t="shared" si="0"/>
        <v>60896013.510000005</v>
      </c>
      <c r="L27" s="499"/>
    </row>
    <row r="28" spans="2:29" x14ac:dyDescent="0.2">
      <c r="B28" s="500"/>
      <c r="C28" s="340" t="s">
        <v>29</v>
      </c>
      <c r="D28" s="340"/>
      <c r="E28" s="495"/>
      <c r="F28" s="495"/>
      <c r="G28" s="496">
        <f t="shared" si="1"/>
        <v>57050671.549999997</v>
      </c>
      <c r="H28" s="496"/>
      <c r="I28" s="495"/>
      <c r="J28" s="495"/>
      <c r="K28" s="496">
        <f t="shared" si="0"/>
        <v>60896013.510000005</v>
      </c>
      <c r="L28" s="499"/>
    </row>
    <row r="29" spans="2:29" x14ac:dyDescent="0.2">
      <c r="B29" s="500" t="s">
        <v>30</v>
      </c>
      <c r="C29" s="340" t="s">
        <v>26</v>
      </c>
      <c r="D29" s="340"/>
      <c r="E29" s="495"/>
      <c r="F29" s="495"/>
      <c r="G29" s="496">
        <f t="shared" si="1"/>
        <v>57050671.549999997</v>
      </c>
      <c r="H29" s="496"/>
      <c r="I29" s="495"/>
      <c r="J29" s="495"/>
      <c r="K29" s="496">
        <f t="shared" si="0"/>
        <v>60896013.510000005</v>
      </c>
      <c r="L29" s="499"/>
    </row>
    <row r="30" spans="2:29" x14ac:dyDescent="0.2">
      <c r="B30" s="500"/>
      <c r="C30" s="340" t="s">
        <v>27</v>
      </c>
      <c r="D30" s="340"/>
      <c r="E30" s="495"/>
      <c r="F30" s="495"/>
      <c r="G30" s="496">
        <f t="shared" si="1"/>
        <v>57050671.549999997</v>
      </c>
      <c r="H30" s="496"/>
      <c r="I30" s="495"/>
      <c r="J30" s="495"/>
      <c r="K30" s="496">
        <f t="shared" si="0"/>
        <v>60896013.510000005</v>
      </c>
      <c r="L30" s="499"/>
    </row>
    <row r="31" spans="2:29" x14ac:dyDescent="0.2">
      <c r="B31" s="500"/>
      <c r="C31" s="340" t="s">
        <v>28</v>
      </c>
      <c r="D31" s="340"/>
      <c r="E31" s="495"/>
      <c r="F31" s="495"/>
      <c r="G31" s="496">
        <f t="shared" si="1"/>
        <v>57050671.549999997</v>
      </c>
      <c r="H31" s="496"/>
      <c r="I31" s="495"/>
      <c r="J31" s="495"/>
      <c r="K31" s="496">
        <f t="shared" si="0"/>
        <v>60896013.510000005</v>
      </c>
      <c r="L31" s="499"/>
    </row>
    <row r="32" spans="2:29" x14ac:dyDescent="0.2">
      <c r="B32" s="500"/>
      <c r="C32" s="340" t="s">
        <v>29</v>
      </c>
      <c r="D32" s="340"/>
      <c r="E32" s="495"/>
      <c r="F32" s="495"/>
      <c r="G32" s="496">
        <f t="shared" si="1"/>
        <v>57050671.549999997</v>
      </c>
      <c r="H32" s="496"/>
      <c r="I32" s="495"/>
      <c r="J32" s="495"/>
      <c r="K32" s="496">
        <f t="shared" si="0"/>
        <v>60896013.510000005</v>
      </c>
      <c r="L32" s="499"/>
    </row>
    <row r="33" spans="2:12" x14ac:dyDescent="0.2">
      <c r="B33" s="26"/>
      <c r="C33" s="19"/>
      <c r="D33" s="19"/>
      <c r="E33" s="20"/>
      <c r="F33" s="20"/>
      <c r="G33" s="20"/>
      <c r="H33" s="20"/>
      <c r="I33" s="20"/>
      <c r="J33" s="20"/>
      <c r="K33" s="20"/>
      <c r="L33" s="27"/>
    </row>
    <row r="34" spans="2:12" x14ac:dyDescent="0.2">
      <c r="B34" s="26"/>
      <c r="C34" s="19"/>
      <c r="D34" s="19"/>
      <c r="E34" s="20"/>
      <c r="F34" s="20"/>
      <c r="G34" s="20"/>
      <c r="H34" s="20"/>
      <c r="I34" s="20"/>
      <c r="J34" s="20"/>
      <c r="K34" s="20"/>
      <c r="L34" s="27"/>
    </row>
    <row r="35" spans="2:12" x14ac:dyDescent="0.2">
      <c r="B35" s="26"/>
      <c r="C35" s="19"/>
      <c r="D35" s="19"/>
      <c r="E35" s="20"/>
      <c r="F35" s="20"/>
      <c r="G35" s="20"/>
      <c r="H35" s="20"/>
      <c r="I35" s="20"/>
      <c r="J35" s="20"/>
      <c r="K35" s="20"/>
      <c r="L35" s="27"/>
    </row>
    <row r="36" spans="2:12" x14ac:dyDescent="0.2">
      <c r="B36" s="28"/>
      <c r="C36" s="29"/>
      <c r="D36" s="29"/>
      <c r="E36" s="29"/>
      <c r="F36" s="29"/>
      <c r="G36" s="29"/>
      <c r="H36" s="29"/>
      <c r="I36" s="30"/>
      <c r="J36" s="30"/>
      <c r="K36" s="30"/>
      <c r="L36" s="31"/>
    </row>
    <row r="37" spans="2:12" x14ac:dyDescent="0.2">
      <c r="B37" s="28"/>
      <c r="C37" s="29"/>
      <c r="D37" s="29"/>
      <c r="E37" s="29"/>
      <c r="F37" s="29"/>
      <c r="G37" s="29"/>
      <c r="H37" s="29"/>
      <c r="I37" s="30"/>
      <c r="J37" s="30"/>
      <c r="K37" s="30"/>
      <c r="L37" s="31"/>
    </row>
    <row r="38" spans="2:12" x14ac:dyDescent="0.2">
      <c r="B38" s="28"/>
      <c r="C38" s="29"/>
      <c r="D38" s="29"/>
      <c r="E38" s="29"/>
      <c r="F38" s="29"/>
      <c r="G38" s="29"/>
      <c r="H38" s="29"/>
      <c r="I38" s="30"/>
      <c r="J38" s="30"/>
      <c r="K38" s="30"/>
      <c r="L38" s="31"/>
    </row>
    <row r="39" spans="2:12" x14ac:dyDescent="0.2">
      <c r="B39" s="28"/>
      <c r="C39" s="29"/>
      <c r="D39" s="29"/>
      <c r="E39" s="29"/>
      <c r="F39" s="29"/>
      <c r="G39" s="29"/>
      <c r="H39" s="29"/>
      <c r="I39" s="30"/>
      <c r="J39" s="30"/>
      <c r="K39" s="30"/>
      <c r="L39" s="31"/>
    </row>
    <row r="40" spans="2:12" x14ac:dyDescent="0.2">
      <c r="B40" s="28"/>
      <c r="C40" s="29"/>
      <c r="D40" s="29"/>
      <c r="E40" s="29"/>
      <c r="F40" s="29"/>
      <c r="G40" s="29"/>
      <c r="H40" s="29"/>
      <c r="I40" s="30"/>
      <c r="J40" s="30"/>
      <c r="K40" s="30"/>
      <c r="L40" s="31"/>
    </row>
    <row r="41" spans="2:12" x14ac:dyDescent="0.2">
      <c r="B41" s="28"/>
      <c r="C41" s="29"/>
      <c r="D41" s="29"/>
      <c r="E41" s="29"/>
      <c r="F41" s="29"/>
      <c r="G41" s="29"/>
      <c r="H41" s="29"/>
      <c r="I41" s="30"/>
      <c r="J41" s="30"/>
      <c r="K41" s="30"/>
      <c r="L41" s="31"/>
    </row>
    <row r="42" spans="2:12" x14ac:dyDescent="0.2">
      <c r="B42" s="28"/>
      <c r="C42" s="29"/>
      <c r="D42" s="29"/>
      <c r="E42" s="29"/>
      <c r="F42" s="29"/>
      <c r="G42" s="29"/>
      <c r="H42" s="29"/>
      <c r="I42" s="30"/>
      <c r="J42" s="30"/>
      <c r="K42" s="30"/>
      <c r="L42" s="31"/>
    </row>
    <row r="43" spans="2:12" x14ac:dyDescent="0.2">
      <c r="B43" s="28"/>
      <c r="C43" s="29"/>
      <c r="D43" s="29"/>
      <c r="E43" s="29"/>
      <c r="F43" s="29"/>
      <c r="G43" s="29"/>
      <c r="H43" s="29"/>
      <c r="I43" s="30"/>
      <c r="J43" s="30"/>
      <c r="K43" s="30"/>
      <c r="L43" s="31"/>
    </row>
    <row r="44" spans="2:12" x14ac:dyDescent="0.2">
      <c r="B44" s="28"/>
      <c r="C44" s="29"/>
      <c r="D44" s="29"/>
      <c r="E44" s="29"/>
      <c r="F44" s="29"/>
      <c r="G44" s="29"/>
      <c r="H44" s="29"/>
      <c r="I44" s="30"/>
      <c r="J44" s="30"/>
      <c r="K44" s="30"/>
      <c r="L44" s="31"/>
    </row>
    <row r="45" spans="2:12" x14ac:dyDescent="0.2">
      <c r="B45" s="28"/>
      <c r="C45" s="29"/>
      <c r="D45" s="29"/>
      <c r="E45" s="29"/>
      <c r="F45" s="29"/>
      <c r="G45" s="29"/>
      <c r="H45" s="29"/>
      <c r="I45" s="30"/>
      <c r="J45" s="30"/>
      <c r="K45" s="30"/>
      <c r="L45" s="31"/>
    </row>
    <row r="46" spans="2:12" x14ac:dyDescent="0.2">
      <c r="B46" s="28"/>
      <c r="C46" s="29"/>
      <c r="D46" s="29"/>
      <c r="E46" s="29"/>
      <c r="F46" s="29"/>
      <c r="G46" s="29"/>
      <c r="H46" s="29"/>
      <c r="I46" s="30"/>
      <c r="J46" s="30"/>
      <c r="K46" s="30"/>
      <c r="L46" s="31"/>
    </row>
    <row r="47" spans="2:12" x14ac:dyDescent="0.2">
      <c r="B47" s="28"/>
      <c r="C47" s="29"/>
      <c r="D47" s="29"/>
      <c r="E47" s="29"/>
      <c r="F47" s="29"/>
      <c r="G47" s="29"/>
      <c r="H47" s="29"/>
      <c r="I47" s="30"/>
      <c r="J47" s="30"/>
      <c r="K47" s="30"/>
      <c r="L47" s="31"/>
    </row>
    <row r="48" spans="2:12" x14ac:dyDescent="0.2">
      <c r="B48" s="28"/>
      <c r="C48" s="29"/>
      <c r="D48" s="29"/>
      <c r="E48" s="29"/>
      <c r="F48" s="29"/>
      <c r="G48" s="29"/>
      <c r="H48" s="29"/>
      <c r="I48" s="30"/>
      <c r="J48" s="30"/>
      <c r="K48" s="30"/>
      <c r="L48" s="31"/>
    </row>
    <row r="49" spans="1:19" x14ac:dyDescent="0.2">
      <c r="B49" s="28"/>
      <c r="C49" s="29"/>
      <c r="D49" s="29"/>
      <c r="E49" s="29"/>
      <c r="F49" s="29"/>
      <c r="G49" s="29"/>
      <c r="H49" s="29"/>
      <c r="I49" s="30"/>
      <c r="J49" s="30"/>
      <c r="K49" s="30"/>
      <c r="L49" s="31"/>
    </row>
    <row r="50" spans="1:19" x14ac:dyDescent="0.2">
      <c r="B50" s="28"/>
      <c r="C50" s="29"/>
      <c r="D50" s="29"/>
      <c r="E50" s="29"/>
      <c r="F50" s="29"/>
      <c r="G50" s="29"/>
      <c r="H50" s="29"/>
      <c r="I50" s="30"/>
      <c r="J50" s="30"/>
      <c r="K50" s="30"/>
      <c r="L50" s="31"/>
    </row>
    <row r="51" spans="1:19" x14ac:dyDescent="0.2">
      <c r="B51" s="28"/>
      <c r="C51" s="29"/>
      <c r="D51" s="29"/>
      <c r="E51" s="29"/>
      <c r="F51" s="29"/>
      <c r="G51" s="29"/>
      <c r="H51" s="29"/>
      <c r="I51" s="30"/>
      <c r="J51" s="30"/>
      <c r="K51" s="30"/>
      <c r="L51" s="31"/>
    </row>
    <row r="52" spans="1:19" x14ac:dyDescent="0.2">
      <c r="B52" s="28"/>
      <c r="C52" s="29"/>
      <c r="D52" s="29"/>
      <c r="E52" s="29"/>
      <c r="F52" s="29"/>
      <c r="G52" s="29"/>
      <c r="H52" s="29"/>
      <c r="I52" s="30"/>
      <c r="J52" s="30"/>
      <c r="K52" s="30"/>
      <c r="L52" s="31"/>
    </row>
    <row r="53" spans="1:19" x14ac:dyDescent="0.2">
      <c r="B53" s="28"/>
      <c r="C53" s="29"/>
      <c r="D53" s="29"/>
      <c r="E53" s="29"/>
      <c r="F53" s="29"/>
      <c r="G53" s="29"/>
      <c r="H53" s="29"/>
      <c r="I53" s="30"/>
      <c r="J53" s="30"/>
      <c r="K53" s="30"/>
      <c r="L53" s="31"/>
    </row>
    <row r="54" spans="1:19" x14ac:dyDescent="0.2">
      <c r="B54" s="28"/>
      <c r="C54" s="29"/>
      <c r="D54" s="29"/>
      <c r="E54" s="29"/>
      <c r="F54" s="29"/>
      <c r="G54" s="29"/>
      <c r="H54" s="29"/>
      <c r="I54" s="30"/>
      <c r="J54" s="30"/>
      <c r="K54" s="30"/>
      <c r="L54" s="31"/>
      <c r="S54" s="10"/>
    </row>
    <row r="55" spans="1:19" x14ac:dyDescent="0.2">
      <c r="B55" s="28"/>
      <c r="C55" s="29"/>
      <c r="D55" s="29"/>
      <c r="E55" s="29"/>
      <c r="F55" s="29"/>
      <c r="G55" s="29"/>
      <c r="H55" s="29"/>
      <c r="I55" s="30"/>
      <c r="J55" s="30"/>
      <c r="K55" s="30"/>
      <c r="L55" s="31"/>
    </row>
    <row r="56" spans="1:19" x14ac:dyDescent="0.2">
      <c r="B56" s="28"/>
      <c r="C56" s="29"/>
      <c r="D56" s="29"/>
      <c r="E56" s="29"/>
      <c r="F56" s="29"/>
      <c r="G56" s="29"/>
      <c r="H56" s="29"/>
      <c r="I56" s="30"/>
      <c r="J56" s="30"/>
      <c r="K56" s="30"/>
      <c r="L56" s="31"/>
      <c r="P56" s="196"/>
      <c r="Q56" s="18"/>
      <c r="R56" s="18"/>
      <c r="S56" s="18"/>
    </row>
    <row r="57" spans="1:19" x14ac:dyDescent="0.2">
      <c r="B57" s="28"/>
      <c r="C57" s="29"/>
      <c r="D57" s="29"/>
      <c r="E57" s="29"/>
      <c r="F57" s="29"/>
      <c r="G57" s="29"/>
      <c r="H57" s="29"/>
      <c r="I57" s="30"/>
      <c r="J57" s="30"/>
      <c r="K57" s="30"/>
      <c r="L57" s="31"/>
    </row>
    <row r="58" spans="1:19" s="10" customFormat="1" ht="13.5" thickBot="1" x14ac:dyDescent="0.25">
      <c r="B58" s="32"/>
      <c r="C58" s="33"/>
      <c r="D58" s="33"/>
      <c r="E58" s="33"/>
      <c r="F58" s="33"/>
      <c r="G58" s="33"/>
      <c r="H58" s="33"/>
      <c r="I58" s="33"/>
      <c r="J58" s="33"/>
      <c r="K58" s="33"/>
      <c r="L58" s="34"/>
      <c r="M58" s="11"/>
      <c r="N58" s="14"/>
      <c r="O58" s="193"/>
      <c r="P58" s="194"/>
      <c r="Q58" s="15"/>
      <c r="R58" s="15"/>
      <c r="S58" s="15"/>
    </row>
    <row r="59" spans="1:19" ht="6.75" customHeight="1" thickBot="1" x14ac:dyDescent="0.25">
      <c r="B59" s="66"/>
      <c r="C59" s="67"/>
      <c r="D59" s="67"/>
      <c r="E59" s="67"/>
      <c r="F59" s="67"/>
      <c r="G59" s="67"/>
      <c r="H59" s="67"/>
      <c r="I59" s="67"/>
      <c r="J59" s="67"/>
      <c r="K59" s="67"/>
      <c r="L59" s="68"/>
    </row>
    <row r="60" spans="1:19" s="18" customFormat="1" x14ac:dyDescent="0.2">
      <c r="A60" s="16"/>
      <c r="B60" s="63" t="s">
        <v>2</v>
      </c>
      <c r="C60" s="510" t="s">
        <v>3</v>
      </c>
      <c r="D60" s="510"/>
      <c r="E60" s="510"/>
      <c r="F60" s="510"/>
      <c r="G60" s="510"/>
      <c r="H60" s="510"/>
      <c r="I60" s="510"/>
      <c r="J60" s="64" t="s">
        <v>39</v>
      </c>
      <c r="K60" s="64" t="s">
        <v>40</v>
      </c>
      <c r="L60" s="65" t="s">
        <v>6</v>
      </c>
      <c r="M60" s="17"/>
      <c r="N60" s="197"/>
      <c r="O60" s="198"/>
      <c r="P60" s="194"/>
      <c r="Q60" s="15"/>
      <c r="R60" s="15"/>
      <c r="S60" s="15"/>
    </row>
    <row r="61" spans="1:19" ht="15" x14ac:dyDescent="0.2">
      <c r="B61" s="93"/>
      <c r="C61" s="511"/>
      <c r="D61" s="511"/>
      <c r="E61" s="511"/>
      <c r="F61" s="511"/>
      <c r="G61" s="511"/>
      <c r="H61" s="511"/>
      <c r="I61" s="511"/>
      <c r="J61" s="206" t="s">
        <v>198</v>
      </c>
      <c r="K61" s="206" t="s">
        <v>199</v>
      </c>
      <c r="L61" s="207">
        <v>43744</v>
      </c>
      <c r="N61" s="242" t="s">
        <v>206</v>
      </c>
      <c r="O61" s="243"/>
      <c r="P61" s="243"/>
      <c r="Q61" s="243"/>
      <c r="R61" s="243"/>
      <c r="S61" s="243"/>
    </row>
    <row r="62" spans="1:19" x14ac:dyDescent="0.2">
      <c r="B62" s="93"/>
      <c r="C62" s="511"/>
      <c r="D62" s="511"/>
      <c r="E62" s="511"/>
      <c r="F62" s="511"/>
      <c r="G62" s="511"/>
      <c r="H62" s="511"/>
      <c r="I62" s="511"/>
      <c r="J62" s="94"/>
      <c r="K62" s="94"/>
      <c r="L62" s="95"/>
    </row>
    <row r="63" spans="1:19" ht="6.75" customHeight="1" thickBot="1" x14ac:dyDescent="0.25">
      <c r="B63" s="507"/>
      <c r="C63" s="508"/>
      <c r="D63" s="508"/>
      <c r="E63" s="508"/>
      <c r="F63" s="508"/>
      <c r="G63" s="508"/>
      <c r="H63" s="508"/>
      <c r="I63" s="508"/>
      <c r="J63" s="508"/>
      <c r="K63" s="508"/>
      <c r="L63" s="509"/>
    </row>
    <row r="64" spans="1:19" x14ac:dyDescent="0.2">
      <c r="B64" s="35" t="s">
        <v>41</v>
      </c>
      <c r="C64" s="22"/>
      <c r="D64" s="22"/>
      <c r="E64" s="22"/>
      <c r="F64" s="22"/>
      <c r="G64" s="22"/>
      <c r="H64" s="22"/>
      <c r="I64" s="22"/>
      <c r="J64" s="22"/>
      <c r="K64" s="22"/>
      <c r="L64" s="23"/>
    </row>
    <row r="65" spans="2:12" x14ac:dyDescent="0.2">
      <c r="B65" s="501" t="s">
        <v>92</v>
      </c>
      <c r="C65" s="502"/>
      <c r="D65" s="502"/>
      <c r="E65" s="502"/>
      <c r="F65" s="502"/>
      <c r="G65" s="502"/>
      <c r="H65" s="502"/>
      <c r="I65" s="502"/>
      <c r="J65" s="502"/>
      <c r="K65" s="502"/>
      <c r="L65" s="503"/>
    </row>
    <row r="66" spans="2:12" x14ac:dyDescent="0.2">
      <c r="B66" s="501"/>
      <c r="C66" s="502"/>
      <c r="D66" s="502"/>
      <c r="E66" s="502"/>
      <c r="F66" s="502"/>
      <c r="G66" s="502"/>
      <c r="H66" s="502"/>
      <c r="I66" s="502"/>
      <c r="J66" s="502"/>
      <c r="K66" s="502"/>
      <c r="L66" s="503"/>
    </row>
    <row r="67" spans="2:12" x14ac:dyDescent="0.2">
      <c r="B67" s="501"/>
      <c r="C67" s="502"/>
      <c r="D67" s="502"/>
      <c r="E67" s="502"/>
      <c r="F67" s="502"/>
      <c r="G67" s="502"/>
      <c r="H67" s="502"/>
      <c r="I67" s="502"/>
      <c r="J67" s="502"/>
      <c r="K67" s="502"/>
      <c r="L67" s="503"/>
    </row>
    <row r="68" spans="2:12" x14ac:dyDescent="0.2">
      <c r="B68" s="501"/>
      <c r="C68" s="502"/>
      <c r="D68" s="502"/>
      <c r="E68" s="502"/>
      <c r="F68" s="502"/>
      <c r="G68" s="502"/>
      <c r="H68" s="502"/>
      <c r="I68" s="502"/>
      <c r="J68" s="502"/>
      <c r="K68" s="502"/>
      <c r="L68" s="503"/>
    </row>
    <row r="69" spans="2:12" ht="13.5" thickBot="1" x14ac:dyDescent="0.25">
      <c r="B69" s="504"/>
      <c r="C69" s="505"/>
      <c r="D69" s="505"/>
      <c r="E69" s="505"/>
      <c r="F69" s="505"/>
      <c r="G69" s="505"/>
      <c r="H69" s="505"/>
      <c r="I69" s="505"/>
      <c r="J69" s="505"/>
      <c r="K69" s="505"/>
      <c r="L69" s="506"/>
    </row>
  </sheetData>
  <sheetProtection algorithmName="SHA-512" hashValue="ytJVGVkh3rplgAA+VUxE5dXnDJn3rAnnvBEyhGtNzwv8mI9rP6tWySplTiHAbIfI7dakXhUGwolbjsJ1xbR11g==" saltValue="bTSU184a7Zv82hHh621Mfw==" spinCount="100000" sheet="1" selectLockedCells="1"/>
  <mergeCells count="114">
    <mergeCell ref="E15:H15"/>
    <mergeCell ref="I15:L15"/>
    <mergeCell ref="C16:D16"/>
    <mergeCell ref="E16:F16"/>
    <mergeCell ref="G16:H16"/>
    <mergeCell ref="I16:J16"/>
    <mergeCell ref="K16:L16"/>
    <mergeCell ref="B13:L13"/>
    <mergeCell ref="B3:L5"/>
    <mergeCell ref="B6:D6"/>
    <mergeCell ref="B10:D10"/>
    <mergeCell ref="B12:D12"/>
    <mergeCell ref="E10:L10"/>
    <mergeCell ref="E6:L6"/>
    <mergeCell ref="E12:H12"/>
    <mergeCell ref="I12:L12"/>
    <mergeCell ref="B11:L11"/>
    <mergeCell ref="B8:D8"/>
    <mergeCell ref="E8:L8"/>
    <mergeCell ref="K18:L18"/>
    <mergeCell ref="C19:D19"/>
    <mergeCell ref="E19:F19"/>
    <mergeCell ref="G19:H19"/>
    <mergeCell ref="I19:J19"/>
    <mergeCell ref="K19:L19"/>
    <mergeCell ref="B17:B20"/>
    <mergeCell ref="C17:D17"/>
    <mergeCell ref="E17:F17"/>
    <mergeCell ref="G17:H17"/>
    <mergeCell ref="I17:J17"/>
    <mergeCell ref="K17:L17"/>
    <mergeCell ref="C18:D18"/>
    <mergeCell ref="E18:F18"/>
    <mergeCell ref="G18:H18"/>
    <mergeCell ref="I18:J18"/>
    <mergeCell ref="I22:J22"/>
    <mergeCell ref="K22:L22"/>
    <mergeCell ref="C20:D20"/>
    <mergeCell ref="E20:F20"/>
    <mergeCell ref="G20:H20"/>
    <mergeCell ref="I20:J20"/>
    <mergeCell ref="K20:L20"/>
    <mergeCell ref="C23:D23"/>
    <mergeCell ref="E23:F23"/>
    <mergeCell ref="G23:H23"/>
    <mergeCell ref="I23:J23"/>
    <mergeCell ref="K23:L23"/>
    <mergeCell ref="C21:D21"/>
    <mergeCell ref="E21:F21"/>
    <mergeCell ref="G21:H21"/>
    <mergeCell ref="I21:J21"/>
    <mergeCell ref="K21:L21"/>
    <mergeCell ref="C22:D22"/>
    <mergeCell ref="E22:F22"/>
    <mergeCell ref="N61:S61"/>
    <mergeCell ref="Q5:V5"/>
    <mergeCell ref="N6:AC6"/>
    <mergeCell ref="N8:AC8"/>
    <mergeCell ref="N10:AC10"/>
    <mergeCell ref="N12:AC12"/>
    <mergeCell ref="B65:L69"/>
    <mergeCell ref="C31:D31"/>
    <mergeCell ref="E31:F31"/>
    <mergeCell ref="G31:H31"/>
    <mergeCell ref="I31:J31"/>
    <mergeCell ref="K31:L31"/>
    <mergeCell ref="C32:D32"/>
    <mergeCell ref="E32:F32"/>
    <mergeCell ref="G32:H32"/>
    <mergeCell ref="I32:J32"/>
    <mergeCell ref="K32:L32"/>
    <mergeCell ref="B63:L63"/>
    <mergeCell ref="C60:I60"/>
    <mergeCell ref="C61:I61"/>
    <mergeCell ref="C62:I62"/>
    <mergeCell ref="B29:B32"/>
    <mergeCell ref="C29:D29"/>
    <mergeCell ref="E29:F29"/>
    <mergeCell ref="K29:L29"/>
    <mergeCell ref="C30:D30"/>
    <mergeCell ref="E30:F30"/>
    <mergeCell ref="G30:H30"/>
    <mergeCell ref="I30:J30"/>
    <mergeCell ref="K30:L30"/>
    <mergeCell ref="E28:F28"/>
    <mergeCell ref="G28:H28"/>
    <mergeCell ref="I28:J28"/>
    <mergeCell ref="G29:H29"/>
    <mergeCell ref="I29:J29"/>
    <mergeCell ref="K28:L28"/>
    <mergeCell ref="C24:D24"/>
    <mergeCell ref="E24:F24"/>
    <mergeCell ref="G24:H24"/>
    <mergeCell ref="I24:J24"/>
    <mergeCell ref="K24:L24"/>
    <mergeCell ref="C28:D28"/>
    <mergeCell ref="K25:L25"/>
    <mergeCell ref="B25:B28"/>
    <mergeCell ref="C25:D25"/>
    <mergeCell ref="E25:F25"/>
    <mergeCell ref="G25:H25"/>
    <mergeCell ref="I25:J25"/>
    <mergeCell ref="K26:L26"/>
    <mergeCell ref="C27:D27"/>
    <mergeCell ref="E27:F27"/>
    <mergeCell ref="G27:H27"/>
    <mergeCell ref="I27:J27"/>
    <mergeCell ref="K27:L27"/>
    <mergeCell ref="C26:D26"/>
    <mergeCell ref="E26:F26"/>
    <mergeCell ref="G26:H26"/>
    <mergeCell ref="I26:J26"/>
    <mergeCell ref="B21:B24"/>
    <mergeCell ref="G22:H22"/>
  </mergeCells>
  <dataValidations count="1">
    <dataValidation type="list" allowBlank="1" showInputMessage="1" showErrorMessage="1" sqref="E15:H15">
      <formula1>$O$15:$O$18</formula1>
    </dataValidation>
  </dataValidations>
  <printOptions horizontalCentered="1" verticalCentered="1"/>
  <pageMargins left="0" right="0" top="0" bottom="0" header="0" footer="0"/>
  <pageSetup paperSize="8"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zoomScaleNormal="100" zoomScaleSheetLayoutView="100" workbookViewId="0">
      <selection activeCell="E25" sqref="E25"/>
    </sheetView>
  </sheetViews>
  <sheetFormatPr defaultColWidth="9.140625" defaultRowHeight="14.25" x14ac:dyDescent="0.2"/>
  <cols>
    <col min="1" max="1" width="2.28515625" style="36" customWidth="1"/>
    <col min="2" max="2" width="5.7109375" style="53" customWidth="1"/>
    <col min="3" max="4" width="23.42578125" style="53" customWidth="1"/>
    <col min="5" max="6" width="22.7109375" style="53" customWidth="1"/>
    <col min="7" max="7" width="19.85546875" style="53" customWidth="1"/>
    <col min="8" max="8" width="13.5703125" style="53" customWidth="1"/>
    <col min="9" max="9" width="2.28515625" style="37" customWidth="1"/>
    <col min="10" max="10" width="9.140625" style="53"/>
    <col min="11" max="11" width="47.7109375" style="199" customWidth="1"/>
    <col min="12" max="13" width="9.140625" style="53"/>
    <col min="14" max="16384" width="9.140625" style="54"/>
  </cols>
  <sheetData>
    <row r="1" spans="1:25" s="36" customFormat="1" x14ac:dyDescent="0.2">
      <c r="B1" s="37"/>
      <c r="C1" s="37"/>
      <c r="D1" s="37"/>
      <c r="E1" s="37"/>
      <c r="F1" s="37"/>
      <c r="G1" s="37"/>
      <c r="H1" s="37"/>
      <c r="I1" s="37"/>
      <c r="J1" s="53"/>
      <c r="K1" s="199"/>
      <c r="L1" s="53"/>
      <c r="M1" s="53"/>
      <c r="N1" s="54"/>
      <c r="O1" s="54"/>
    </row>
    <row r="2" spans="1:25" s="38" customFormat="1" x14ac:dyDescent="0.25">
      <c r="J2" s="200"/>
      <c r="K2" s="201"/>
      <c r="L2" s="200"/>
      <c r="M2" s="200"/>
      <c r="N2" s="200"/>
      <c r="O2" s="200"/>
    </row>
    <row r="3" spans="1:25" s="39" customFormat="1" ht="15.75" customHeight="1" x14ac:dyDescent="0.25">
      <c r="B3" s="406" t="s">
        <v>108</v>
      </c>
      <c r="C3" s="406"/>
      <c r="D3" s="406"/>
      <c r="E3" s="406"/>
      <c r="F3" s="406"/>
      <c r="G3" s="406"/>
      <c r="H3" s="406"/>
      <c r="J3" s="202"/>
      <c r="K3" s="203"/>
      <c r="L3" s="202"/>
      <c r="M3" s="202"/>
      <c r="N3" s="202"/>
      <c r="O3" s="202"/>
    </row>
    <row r="4" spans="1:25" s="38" customFormat="1" x14ac:dyDescent="0.25">
      <c r="B4" s="406"/>
      <c r="C4" s="406"/>
      <c r="D4" s="406"/>
      <c r="E4" s="406"/>
      <c r="F4" s="406"/>
      <c r="G4" s="406"/>
      <c r="H4" s="406"/>
      <c r="J4" s="200"/>
      <c r="K4" s="201"/>
      <c r="L4" s="200"/>
      <c r="M4" s="200"/>
      <c r="N4" s="200"/>
      <c r="O4" s="200"/>
    </row>
    <row r="5" spans="1:25" s="38" customFormat="1" ht="15" thickBot="1" x14ac:dyDescent="0.3">
      <c r="B5" s="406"/>
      <c r="C5" s="406"/>
      <c r="D5" s="406"/>
      <c r="E5" s="406"/>
      <c r="F5" s="406"/>
      <c r="G5" s="406"/>
      <c r="H5" s="406"/>
      <c r="J5" s="200"/>
      <c r="K5" s="201"/>
      <c r="L5" s="200"/>
      <c r="M5" s="200"/>
      <c r="N5" s="200"/>
      <c r="O5" s="200"/>
    </row>
    <row r="6" spans="1:25" s="38" customFormat="1" ht="16.5" thickBot="1" x14ac:dyDescent="0.3">
      <c r="B6" s="406"/>
      <c r="C6" s="406"/>
      <c r="D6" s="406"/>
      <c r="E6" s="406"/>
      <c r="F6" s="406"/>
      <c r="G6" s="406"/>
      <c r="H6" s="406"/>
      <c r="J6" s="188" t="s">
        <v>177</v>
      </c>
      <c r="K6" s="1"/>
      <c r="L6" s="1"/>
      <c r="M6" s="401" t="s">
        <v>178</v>
      </c>
      <c r="N6" s="402"/>
      <c r="O6" s="402"/>
      <c r="P6" s="402"/>
      <c r="Q6" s="402"/>
      <c r="R6" s="403"/>
    </row>
    <row r="7" spans="1:25" s="1" customFormat="1" ht="15" x14ac:dyDescent="0.25">
      <c r="B7" s="536" t="s">
        <v>7</v>
      </c>
      <c r="C7" s="537"/>
      <c r="D7" s="523" t="str">
        <f>'Cost Estimate'!E8</f>
        <v>Highways Improvement for Urban Environment</v>
      </c>
      <c r="E7" s="523"/>
      <c r="F7" s="523"/>
      <c r="G7" s="523"/>
      <c r="H7" s="524"/>
      <c r="J7" s="242" t="s">
        <v>195</v>
      </c>
      <c r="K7" s="243"/>
      <c r="L7" s="243"/>
      <c r="M7" s="243"/>
      <c r="N7" s="243"/>
      <c r="O7" s="243"/>
      <c r="P7" s="243"/>
      <c r="Q7" s="243"/>
      <c r="R7" s="243"/>
      <c r="S7" s="243"/>
      <c r="T7" s="243"/>
      <c r="U7" s="243"/>
      <c r="V7" s="243"/>
      <c r="W7" s="243"/>
      <c r="X7" s="243"/>
      <c r="Y7" s="243"/>
    </row>
    <row r="8" spans="1:25" s="1" customFormat="1" ht="6.75" customHeight="1" x14ac:dyDescent="0.25">
      <c r="B8" s="4"/>
      <c r="H8" s="5"/>
      <c r="J8" s="189"/>
      <c r="K8" s="189"/>
      <c r="L8" s="189"/>
      <c r="M8" s="189"/>
      <c r="N8" s="189"/>
      <c r="O8" s="189"/>
      <c r="P8" s="189"/>
      <c r="Q8" s="189"/>
      <c r="R8" s="189"/>
      <c r="S8" s="189"/>
      <c r="T8" s="189"/>
      <c r="U8" s="189"/>
      <c r="V8" s="189"/>
      <c r="W8" s="189"/>
      <c r="X8" s="189"/>
      <c r="Y8" s="189"/>
    </row>
    <row r="9" spans="1:25" s="1" customFormat="1" ht="15" x14ac:dyDescent="0.25">
      <c r="B9" s="289" t="s">
        <v>106</v>
      </c>
      <c r="C9" s="290"/>
      <c r="D9" s="530" t="str">
        <f>'Cost Estimate'!E10</f>
        <v>DLR/2/001 5G</v>
      </c>
      <c r="E9" s="530"/>
      <c r="F9" s="530"/>
      <c r="G9" s="530"/>
      <c r="H9" s="531"/>
      <c r="J9" s="242" t="s">
        <v>195</v>
      </c>
      <c r="K9" s="243"/>
      <c r="L9" s="243"/>
      <c r="M9" s="243"/>
      <c r="N9" s="243"/>
      <c r="O9" s="243"/>
      <c r="P9" s="243"/>
      <c r="Q9" s="243"/>
      <c r="R9" s="243"/>
      <c r="S9" s="243"/>
      <c r="T9" s="243"/>
      <c r="U9" s="243"/>
      <c r="V9" s="243"/>
      <c r="W9" s="243"/>
      <c r="X9" s="243"/>
      <c r="Y9" s="243"/>
    </row>
    <row r="10" spans="1:25" s="1" customFormat="1" ht="6.75" customHeight="1" thickBot="1" x14ac:dyDescent="0.3">
      <c r="B10" s="6"/>
      <c r="C10" s="7"/>
      <c r="D10" s="7"/>
      <c r="E10" s="7"/>
      <c r="F10" s="7"/>
      <c r="G10" s="7"/>
      <c r="H10" s="8"/>
      <c r="J10" s="189"/>
      <c r="K10" s="189"/>
      <c r="L10" s="189"/>
      <c r="M10" s="189"/>
      <c r="N10" s="189"/>
      <c r="O10" s="189"/>
      <c r="P10" s="189"/>
      <c r="Q10" s="189"/>
      <c r="R10" s="189"/>
      <c r="S10" s="189"/>
      <c r="T10" s="189"/>
      <c r="U10" s="189"/>
      <c r="V10" s="189"/>
      <c r="W10" s="189"/>
      <c r="X10" s="189"/>
      <c r="Y10" s="189"/>
    </row>
    <row r="11" spans="1:25" s="10" customFormat="1" ht="12.75" x14ac:dyDescent="0.2">
      <c r="B11" s="62" t="s">
        <v>109</v>
      </c>
      <c r="C11" s="40"/>
      <c r="D11" s="40"/>
      <c r="E11" s="40"/>
      <c r="F11" s="40"/>
      <c r="G11" s="40"/>
      <c r="H11" s="41"/>
      <c r="I11" s="11"/>
      <c r="J11" s="210"/>
      <c r="K11" s="210"/>
      <c r="L11" s="210"/>
      <c r="M11" s="210"/>
      <c r="N11" s="211"/>
      <c r="O11" s="211"/>
      <c r="P11" s="211"/>
      <c r="Q11" s="211"/>
      <c r="R11" s="211"/>
      <c r="S11" s="211"/>
      <c r="T11" s="211"/>
      <c r="U11" s="211"/>
      <c r="V11" s="211"/>
      <c r="W11" s="211"/>
      <c r="X11" s="211"/>
      <c r="Y11" s="211"/>
    </row>
    <row r="12" spans="1:25" s="16" customFormat="1" ht="12.6" customHeight="1" x14ac:dyDescent="0.2">
      <c r="B12" s="538" t="s">
        <v>50</v>
      </c>
      <c r="C12" s="340" t="s">
        <v>51</v>
      </c>
      <c r="D12" s="340"/>
      <c r="E12" s="545" t="s">
        <v>121</v>
      </c>
      <c r="F12" s="340" t="s">
        <v>144</v>
      </c>
      <c r="G12" s="539" t="s">
        <v>55</v>
      </c>
      <c r="H12" s="540"/>
      <c r="I12" s="17"/>
      <c r="J12" s="210"/>
      <c r="K12" s="210"/>
      <c r="L12" s="210"/>
      <c r="M12" s="210"/>
      <c r="N12" s="211"/>
      <c r="O12" s="211"/>
      <c r="P12" s="211"/>
      <c r="Q12" s="211"/>
      <c r="R12" s="211"/>
      <c r="S12" s="211"/>
      <c r="T12" s="211"/>
      <c r="U12" s="211"/>
      <c r="V12" s="211"/>
      <c r="W12" s="211"/>
      <c r="X12" s="211"/>
      <c r="Y12" s="211"/>
    </row>
    <row r="13" spans="1:25" s="13" customFormat="1" ht="29.45" customHeight="1" x14ac:dyDescent="0.2">
      <c r="A13" s="12"/>
      <c r="B13" s="538"/>
      <c r="C13" s="340"/>
      <c r="D13" s="340"/>
      <c r="E13" s="545"/>
      <c r="F13" s="340"/>
      <c r="G13" s="57" t="s">
        <v>52</v>
      </c>
      <c r="H13" s="61" t="s">
        <v>12</v>
      </c>
      <c r="I13" s="12"/>
      <c r="J13" s="219"/>
      <c r="K13" s="212"/>
      <c r="L13" s="219"/>
      <c r="M13" s="219"/>
      <c r="N13" s="220"/>
      <c r="O13" s="220"/>
      <c r="P13" s="220"/>
      <c r="Q13" s="220"/>
      <c r="R13" s="220"/>
      <c r="S13" s="220"/>
      <c r="T13" s="220"/>
      <c r="U13" s="220"/>
      <c r="V13" s="220"/>
      <c r="W13" s="220"/>
      <c r="X13" s="220"/>
      <c r="Y13" s="220"/>
    </row>
    <row r="14" spans="1:25" s="15" customFormat="1" ht="15" customHeight="1" x14ac:dyDescent="0.2">
      <c r="A14" s="10"/>
      <c r="B14" s="42">
        <v>1</v>
      </c>
      <c r="C14" s="535" t="s">
        <v>8</v>
      </c>
      <c r="D14" s="535"/>
      <c r="E14" s="115">
        <v>29058213.217000004</v>
      </c>
      <c r="F14" s="56">
        <f>SUM('Cost Estimate'!O56:P56)</f>
        <v>35989709.378380269</v>
      </c>
      <c r="G14" s="43">
        <f t="shared" ref="G14:G25" si="0">F14-E14</f>
        <v>6931496.1613802649</v>
      </c>
      <c r="H14" s="69">
        <f t="shared" ref="H14:H26" si="1">IF(E14,G14/E14,0)</f>
        <v>0.23853827864836208</v>
      </c>
      <c r="I14" s="11"/>
      <c r="J14" s="216" t="s">
        <v>226</v>
      </c>
      <c r="K14" s="214"/>
      <c r="L14" s="215"/>
      <c r="M14" s="215"/>
      <c r="N14" s="215"/>
      <c r="O14" s="215"/>
      <c r="P14" s="215"/>
      <c r="Q14" s="215"/>
      <c r="R14" s="215"/>
      <c r="S14" s="215"/>
      <c r="T14" s="215"/>
      <c r="U14" s="215"/>
      <c r="V14" s="215"/>
      <c r="W14" s="215"/>
      <c r="X14" s="215"/>
      <c r="Y14" s="215"/>
    </row>
    <row r="15" spans="1:25" s="15" customFormat="1" ht="15" customHeight="1" x14ac:dyDescent="0.2">
      <c r="A15" s="10"/>
      <c r="B15" s="42">
        <v>2</v>
      </c>
      <c r="C15" s="535" t="s">
        <v>56</v>
      </c>
      <c r="D15" s="535"/>
      <c r="E15" s="115">
        <v>4350000</v>
      </c>
      <c r="F15" s="56">
        <f>SUM('Cost Estimate'!O66:P66)</f>
        <v>5906463.3600000013</v>
      </c>
      <c r="G15" s="43">
        <f t="shared" si="0"/>
        <v>1556463.3600000013</v>
      </c>
      <c r="H15" s="69">
        <f t="shared" si="1"/>
        <v>0.35780766896551752</v>
      </c>
      <c r="I15" s="11"/>
      <c r="J15" s="216" t="s">
        <v>226</v>
      </c>
      <c r="K15" s="214"/>
      <c r="L15" s="217"/>
      <c r="M15" s="217"/>
      <c r="N15" s="218"/>
      <c r="O15" s="218"/>
      <c r="P15" s="218"/>
      <c r="Q15" s="218"/>
      <c r="R15" s="218"/>
      <c r="S15" s="218"/>
      <c r="T15" s="218"/>
      <c r="U15" s="218"/>
      <c r="V15" s="218"/>
      <c r="W15" s="218"/>
      <c r="X15" s="218"/>
      <c r="Y15" s="218"/>
    </row>
    <row r="16" spans="1:25" s="15" customFormat="1" ht="15" customHeight="1" x14ac:dyDescent="0.2">
      <c r="A16" s="10"/>
      <c r="B16" s="42">
        <v>3</v>
      </c>
      <c r="C16" s="535" t="s">
        <v>90</v>
      </c>
      <c r="D16" s="535"/>
      <c r="E16" s="115">
        <v>1452910.6608500003</v>
      </c>
      <c r="F16" s="56">
        <f>SUM('Cost Estimate'!O69:P69)</f>
        <v>1623107.37</v>
      </c>
      <c r="G16" s="43">
        <f t="shared" si="0"/>
        <v>170196.70914999978</v>
      </c>
      <c r="H16" s="69">
        <f t="shared" si="1"/>
        <v>0.11714189573805531</v>
      </c>
      <c r="I16" s="11"/>
      <c r="J16" s="216" t="s">
        <v>226</v>
      </c>
      <c r="K16" s="217"/>
      <c r="L16" s="217"/>
      <c r="M16" s="217"/>
      <c r="N16" s="218"/>
      <c r="O16" s="218"/>
      <c r="P16" s="218"/>
      <c r="Q16" s="218"/>
      <c r="R16" s="218"/>
      <c r="S16" s="218"/>
      <c r="T16" s="218"/>
      <c r="U16" s="218"/>
      <c r="V16" s="218"/>
      <c r="W16" s="218"/>
      <c r="X16" s="218"/>
      <c r="Y16" s="218"/>
    </row>
    <row r="17" spans="1:25" s="15" customFormat="1" ht="15" customHeight="1" x14ac:dyDescent="0.2">
      <c r="A17" s="10"/>
      <c r="B17" s="42">
        <v>4</v>
      </c>
      <c r="C17" s="535" t="s">
        <v>13</v>
      </c>
      <c r="D17" s="535"/>
      <c r="E17" s="115">
        <v>175000</v>
      </c>
      <c r="F17" s="56">
        <f>SUM('Cost Estimate'!O78:P78)</f>
        <v>175000</v>
      </c>
      <c r="G17" s="43">
        <f t="shared" si="0"/>
        <v>0</v>
      </c>
      <c r="H17" s="69">
        <f t="shared" si="1"/>
        <v>0</v>
      </c>
      <c r="I17" s="11"/>
      <c r="J17" s="216" t="s">
        <v>226</v>
      </c>
      <c r="K17" s="217"/>
      <c r="L17" s="217"/>
      <c r="M17" s="217"/>
      <c r="N17" s="218"/>
      <c r="O17" s="218"/>
      <c r="P17" s="218"/>
      <c r="Q17" s="218"/>
      <c r="R17" s="218"/>
      <c r="S17" s="218"/>
      <c r="T17" s="218"/>
      <c r="U17" s="218"/>
      <c r="V17" s="218"/>
      <c r="W17" s="218"/>
      <c r="X17" s="218"/>
      <c r="Y17" s="218"/>
    </row>
    <row r="18" spans="1:25" s="15" customFormat="1" ht="15" customHeight="1" x14ac:dyDescent="0.2">
      <c r="A18" s="10"/>
      <c r="B18" s="42">
        <v>5</v>
      </c>
      <c r="C18" s="535" t="s">
        <v>102</v>
      </c>
      <c r="D18" s="535"/>
      <c r="E18" s="115">
        <v>3486112.3877850007</v>
      </c>
      <c r="F18" s="56">
        <f>SUM('Cost Estimate'!O82:P82)</f>
        <v>2021301.5254190133</v>
      </c>
      <c r="G18" s="43">
        <f t="shared" si="0"/>
        <v>-1464810.8623659874</v>
      </c>
      <c r="H18" s="69">
        <f t="shared" si="1"/>
        <v>-0.42018463532574063</v>
      </c>
      <c r="I18" s="11"/>
      <c r="J18" s="216" t="s">
        <v>226</v>
      </c>
      <c r="K18" s="217"/>
      <c r="L18" s="217"/>
      <c r="M18" s="217"/>
      <c r="N18" s="218"/>
      <c r="O18" s="218"/>
      <c r="P18" s="218"/>
      <c r="Q18" s="218"/>
      <c r="R18" s="218"/>
      <c r="S18" s="218"/>
      <c r="T18" s="218"/>
      <c r="U18" s="218"/>
      <c r="V18" s="218"/>
      <c r="W18" s="218"/>
      <c r="X18" s="218"/>
      <c r="Y18" s="218"/>
    </row>
    <row r="19" spans="1:25" s="15" customFormat="1" ht="15" customHeight="1" x14ac:dyDescent="0.2">
      <c r="A19" s="10"/>
      <c r="B19" s="42">
        <v>6</v>
      </c>
      <c r="C19" s="535" t="s">
        <v>23</v>
      </c>
      <c r="D19" s="535"/>
      <c r="E19" s="115">
        <v>8448064.8699999992</v>
      </c>
      <c r="F19" s="56">
        <f>SUM('Cost Estimate'!O83:P83)</f>
        <v>9921435.1500000004</v>
      </c>
      <c r="G19" s="43">
        <f t="shared" si="0"/>
        <v>1473370.2800000012</v>
      </c>
      <c r="H19" s="69">
        <f t="shared" si="1"/>
        <v>0.17440328674938327</v>
      </c>
      <c r="I19" s="11"/>
      <c r="J19" s="216" t="s">
        <v>226</v>
      </c>
      <c r="K19" s="217"/>
      <c r="L19" s="217"/>
      <c r="M19" s="217"/>
      <c r="N19" s="218"/>
      <c r="O19" s="218"/>
      <c r="P19" s="218"/>
      <c r="Q19" s="218"/>
      <c r="R19" s="218"/>
      <c r="S19" s="218"/>
      <c r="T19" s="218"/>
      <c r="U19" s="218"/>
      <c r="V19" s="218"/>
      <c r="W19" s="218"/>
      <c r="X19" s="218"/>
      <c r="Y19" s="218"/>
    </row>
    <row r="20" spans="1:25" s="15" customFormat="1" ht="15" customHeight="1" x14ac:dyDescent="0.2">
      <c r="A20" s="10"/>
      <c r="B20" s="42">
        <v>7</v>
      </c>
      <c r="C20" s="535" t="s">
        <v>93</v>
      </c>
      <c r="D20" s="535"/>
      <c r="E20" s="115">
        <v>8189177.6987361247</v>
      </c>
      <c r="F20" s="56">
        <f>SUM('Cost Estimate'!O84:P84)</f>
        <v>5236876.7183799287</v>
      </c>
      <c r="G20" s="43">
        <f t="shared" si="0"/>
        <v>-2952300.9803561959</v>
      </c>
      <c r="H20" s="69">
        <f t="shared" si="1"/>
        <v>-0.3605125067455599</v>
      </c>
      <c r="I20" s="11"/>
      <c r="J20" s="216" t="s">
        <v>226</v>
      </c>
      <c r="K20" s="217"/>
      <c r="L20" s="217"/>
      <c r="M20" s="217"/>
      <c r="N20" s="218"/>
      <c r="O20" s="218"/>
      <c r="P20" s="218"/>
      <c r="Q20" s="218"/>
      <c r="R20" s="218"/>
      <c r="S20" s="218"/>
      <c r="T20" s="218"/>
      <c r="U20" s="218"/>
      <c r="V20" s="218"/>
      <c r="W20" s="218"/>
      <c r="X20" s="218"/>
      <c r="Y20" s="218"/>
    </row>
    <row r="21" spans="1:25" s="15" customFormat="1" ht="15" customHeight="1" x14ac:dyDescent="0.2">
      <c r="A21" s="10"/>
      <c r="B21" s="42">
        <v>8</v>
      </c>
      <c r="C21" s="535" t="s">
        <v>239</v>
      </c>
      <c r="D21" s="535"/>
      <c r="E21" s="115">
        <v>500000</v>
      </c>
      <c r="F21" s="56">
        <f>SUM('Cost Estimate'!O85:P85)</f>
        <v>523687.67183799285</v>
      </c>
      <c r="G21" s="43">
        <f t="shared" ref="G21" si="2">F21-E21</f>
        <v>23687.67183799285</v>
      </c>
      <c r="H21" s="69">
        <f t="shared" ref="H21" si="3">IF(E21,G21/E21,0)</f>
        <v>4.7375343675985698E-2</v>
      </c>
      <c r="I21" s="11"/>
      <c r="J21" s="216" t="s">
        <v>226</v>
      </c>
      <c r="K21" s="217"/>
      <c r="L21" s="217"/>
      <c r="M21" s="217"/>
      <c r="N21" s="218"/>
      <c r="O21" s="218"/>
      <c r="P21" s="218"/>
      <c r="Q21" s="218"/>
      <c r="R21" s="218"/>
      <c r="S21" s="218"/>
      <c r="T21" s="218"/>
      <c r="U21" s="218"/>
      <c r="V21" s="218"/>
      <c r="W21" s="218"/>
      <c r="X21" s="218"/>
      <c r="Y21" s="218"/>
    </row>
    <row r="22" spans="1:25" s="15" customFormat="1" ht="15" customHeight="1" x14ac:dyDescent="0.2">
      <c r="A22" s="10"/>
      <c r="B22" s="42">
        <v>9</v>
      </c>
      <c r="C22" s="535" t="s">
        <v>89</v>
      </c>
      <c r="D22" s="535"/>
      <c r="E22" s="56">
        <f>SUM(E14:E21)</f>
        <v>55659478.834371127</v>
      </c>
      <c r="F22" s="56">
        <f>SUM(F14:F21)</f>
        <v>61397581.174017198</v>
      </c>
      <c r="G22" s="43">
        <f t="shared" si="0"/>
        <v>5738102.3396460712</v>
      </c>
      <c r="H22" s="69">
        <f t="shared" si="1"/>
        <v>0.10309299439761641</v>
      </c>
      <c r="I22" s="11"/>
      <c r="J22" s="216"/>
      <c r="K22" s="217"/>
      <c r="L22" s="217"/>
      <c r="M22" s="217"/>
      <c r="N22" s="218"/>
      <c r="O22" s="218"/>
      <c r="P22" s="218"/>
      <c r="Q22" s="218"/>
      <c r="R22" s="218"/>
      <c r="S22" s="218"/>
      <c r="T22" s="218"/>
      <c r="U22" s="218"/>
      <c r="V22" s="218"/>
      <c r="W22" s="218"/>
      <c r="X22" s="218"/>
      <c r="Y22" s="218"/>
    </row>
    <row r="23" spans="1:25" s="15" customFormat="1" ht="15" customHeight="1" x14ac:dyDescent="0.2">
      <c r="A23" s="10"/>
      <c r="B23" s="221">
        <v>10</v>
      </c>
      <c r="C23" s="222" t="s">
        <v>216</v>
      </c>
      <c r="D23" s="223"/>
      <c r="E23" s="115">
        <v>6835654.6426401027</v>
      </c>
      <c r="F23" s="56">
        <f>SUM('Cost Estimate'!O92:P92)</f>
        <v>7467675.9048923226</v>
      </c>
      <c r="G23" s="43">
        <f t="shared" si="0"/>
        <v>632021.26225221995</v>
      </c>
      <c r="H23" s="69">
        <f t="shared" si="1"/>
        <v>9.2459507580991154E-2</v>
      </c>
      <c r="I23" s="11"/>
      <c r="J23" s="216" t="s">
        <v>226</v>
      </c>
      <c r="K23" s="217"/>
      <c r="L23" s="217"/>
      <c r="M23" s="218"/>
      <c r="N23" s="218"/>
      <c r="O23" s="218"/>
      <c r="P23" s="218"/>
      <c r="Q23" s="218"/>
      <c r="R23" s="218"/>
      <c r="S23" s="218"/>
      <c r="T23" s="218"/>
      <c r="U23" s="218"/>
      <c r="V23" s="218"/>
      <c r="W23" s="218"/>
      <c r="X23" s="218"/>
      <c r="Y23" s="218"/>
    </row>
    <row r="24" spans="1:25" s="15" customFormat="1" ht="15" customHeight="1" x14ac:dyDescent="0.2">
      <c r="A24" s="10"/>
      <c r="B24" s="221">
        <v>11</v>
      </c>
      <c r="C24" s="222" t="s">
        <v>217</v>
      </c>
      <c r="D24" s="223"/>
      <c r="E24" s="115">
        <v>1000500</v>
      </c>
      <c r="F24" s="56">
        <f>SUM('Cost Estimate'!O93:P93)</f>
        <v>1358486.5728000004</v>
      </c>
      <c r="G24" s="43">
        <f t="shared" si="0"/>
        <v>357986.57280000043</v>
      </c>
      <c r="H24" s="69">
        <f t="shared" si="1"/>
        <v>0.35780766896551769</v>
      </c>
      <c r="I24" s="11"/>
      <c r="J24" s="216" t="s">
        <v>226</v>
      </c>
      <c r="K24" s="217"/>
      <c r="L24" s="217"/>
      <c r="M24" s="218"/>
      <c r="N24" s="218"/>
      <c r="O24" s="218"/>
      <c r="P24" s="218"/>
      <c r="Q24" s="218"/>
      <c r="R24" s="218"/>
      <c r="S24" s="218"/>
      <c r="T24" s="218"/>
      <c r="U24" s="218"/>
      <c r="V24" s="218"/>
      <c r="W24" s="218"/>
      <c r="X24" s="218"/>
      <c r="Y24" s="218"/>
    </row>
    <row r="25" spans="1:25" s="15" customFormat="1" ht="15" customHeight="1" x14ac:dyDescent="0.2">
      <c r="A25" s="10"/>
      <c r="B25" s="221">
        <v>12</v>
      </c>
      <c r="C25" s="532" t="s">
        <v>218</v>
      </c>
      <c r="D25" s="533"/>
      <c r="E25" s="115">
        <v>0</v>
      </c>
      <c r="F25" s="56"/>
      <c r="G25" s="43">
        <f t="shared" si="0"/>
        <v>0</v>
      </c>
      <c r="H25" s="69">
        <f t="shared" si="1"/>
        <v>0</v>
      </c>
      <c r="I25" s="11"/>
      <c r="J25" s="216" t="s">
        <v>226</v>
      </c>
      <c r="K25" s="217"/>
      <c r="L25" s="217"/>
      <c r="M25" s="218"/>
      <c r="N25" s="218"/>
      <c r="O25" s="218"/>
      <c r="P25" s="218"/>
      <c r="Q25" s="218"/>
      <c r="R25" s="218"/>
      <c r="S25" s="218"/>
      <c r="T25" s="218"/>
      <c r="U25" s="218"/>
      <c r="V25" s="218"/>
      <c r="W25" s="218"/>
      <c r="X25" s="218"/>
      <c r="Y25" s="218"/>
    </row>
    <row r="26" spans="1:25" s="15" customFormat="1" ht="15" customHeight="1" x14ac:dyDescent="0.2">
      <c r="A26" s="10"/>
      <c r="B26" s="221">
        <v>13</v>
      </c>
      <c r="C26" s="534" t="s">
        <v>219</v>
      </c>
      <c r="D26" s="533"/>
      <c r="E26" s="224">
        <f>SUM(E22:E25)</f>
        <v>63495633.477011234</v>
      </c>
      <c r="F26" s="225">
        <f>SUM(F22:F25)</f>
        <v>70223743.651709512</v>
      </c>
      <c r="G26" s="226">
        <f>F26-E26</f>
        <v>6728110.1746982783</v>
      </c>
      <c r="H26" s="69">
        <f t="shared" si="1"/>
        <v>0.10596177731078482</v>
      </c>
      <c r="I26" s="11"/>
      <c r="J26" s="216"/>
      <c r="K26" s="217"/>
      <c r="L26" s="217"/>
      <c r="M26" s="218"/>
      <c r="N26" s="218"/>
      <c r="O26" s="218"/>
      <c r="P26" s="218"/>
      <c r="Q26" s="218"/>
      <c r="R26" s="218"/>
      <c r="S26" s="218"/>
      <c r="T26" s="218"/>
      <c r="U26" s="218"/>
      <c r="V26" s="218"/>
      <c r="W26" s="218"/>
      <c r="X26" s="218"/>
      <c r="Y26" s="218"/>
    </row>
    <row r="27" spans="1:25" s="10" customFormat="1" ht="6.75" customHeight="1" thickBot="1" x14ac:dyDescent="0.25">
      <c r="B27" s="44"/>
      <c r="C27" s="332"/>
      <c r="D27" s="332"/>
      <c r="E27" s="45"/>
      <c r="F27" s="45"/>
      <c r="G27" s="45"/>
      <c r="H27" s="46"/>
      <c r="I27" s="11"/>
      <c r="J27" s="210"/>
      <c r="K27" s="210"/>
      <c r="L27" s="210"/>
      <c r="M27" s="210"/>
      <c r="N27" s="211"/>
      <c r="O27" s="211"/>
      <c r="P27" s="211"/>
      <c r="Q27" s="211"/>
      <c r="R27" s="211"/>
      <c r="S27" s="211"/>
      <c r="T27" s="211"/>
      <c r="U27" s="211"/>
      <c r="V27" s="211"/>
      <c r="W27" s="211"/>
      <c r="X27" s="211"/>
      <c r="Y27" s="211"/>
    </row>
    <row r="28" spans="1:25" s="10" customFormat="1" ht="6.75" customHeight="1" thickBot="1" x14ac:dyDescent="0.25">
      <c r="B28" s="44"/>
      <c r="C28" s="332"/>
      <c r="D28" s="332"/>
      <c r="E28" s="45"/>
      <c r="F28" s="45"/>
      <c r="G28" s="45"/>
      <c r="H28" s="46"/>
      <c r="I28" s="11"/>
      <c r="J28" s="217"/>
      <c r="K28" s="217"/>
      <c r="L28" s="217"/>
      <c r="M28" s="217"/>
      <c r="N28" s="218"/>
      <c r="O28" s="218"/>
      <c r="P28" s="218"/>
      <c r="Q28" s="218"/>
      <c r="R28" s="218"/>
      <c r="S28" s="218"/>
      <c r="T28" s="218"/>
      <c r="U28" s="218"/>
      <c r="V28" s="218"/>
      <c r="W28" s="218"/>
      <c r="X28" s="218"/>
      <c r="Y28" s="218"/>
    </row>
    <row r="29" spans="1:25" s="15" customFormat="1" ht="12.75" x14ac:dyDescent="0.2">
      <c r="A29" s="10"/>
      <c r="B29" s="542" t="s">
        <v>53</v>
      </c>
      <c r="C29" s="543"/>
      <c r="D29" s="543"/>
      <c r="E29" s="543"/>
      <c r="F29" s="543"/>
      <c r="G29" s="543"/>
      <c r="H29" s="544"/>
      <c r="I29" s="11"/>
      <c r="J29" s="216"/>
      <c r="K29" s="217"/>
      <c r="L29" s="217"/>
      <c r="M29" s="218"/>
      <c r="N29" s="218"/>
      <c r="O29" s="218"/>
      <c r="P29" s="218"/>
      <c r="Q29" s="218"/>
      <c r="R29" s="218"/>
      <c r="S29" s="218"/>
      <c r="T29" s="218"/>
      <c r="U29" s="218"/>
      <c r="V29" s="218"/>
      <c r="W29" s="218"/>
      <c r="X29" s="218"/>
      <c r="Y29" s="218"/>
    </row>
    <row r="30" spans="1:25" s="16" customFormat="1" ht="12.6" customHeight="1" x14ac:dyDescent="0.2">
      <c r="B30" s="538" t="s">
        <v>50</v>
      </c>
      <c r="C30" s="340" t="s">
        <v>51</v>
      </c>
      <c r="D30" s="340"/>
      <c r="E30" s="545" t="str">
        <f>E12</f>
        <v>Select Previous Cost Estimate</v>
      </c>
      <c r="F30" s="340" t="s">
        <v>138</v>
      </c>
      <c r="G30" s="539" t="s">
        <v>55</v>
      </c>
      <c r="H30" s="540"/>
      <c r="I30" s="17"/>
      <c r="J30" s="216"/>
      <c r="K30" s="217"/>
      <c r="L30" s="217"/>
      <c r="M30" s="218"/>
      <c r="N30" s="218"/>
      <c r="O30" s="218"/>
      <c r="P30" s="218"/>
      <c r="Q30" s="218"/>
      <c r="R30" s="218"/>
      <c r="S30" s="218"/>
      <c r="T30" s="218"/>
      <c r="U30" s="218"/>
      <c r="V30" s="218"/>
      <c r="W30" s="218"/>
      <c r="X30" s="218"/>
      <c r="Y30" s="218"/>
    </row>
    <row r="31" spans="1:25" s="13" customFormat="1" ht="24" customHeight="1" x14ac:dyDescent="0.2">
      <c r="A31" s="12"/>
      <c r="B31" s="538"/>
      <c r="C31" s="340"/>
      <c r="D31" s="340"/>
      <c r="E31" s="545"/>
      <c r="F31" s="340"/>
      <c r="G31" s="57" t="s">
        <v>36</v>
      </c>
      <c r="H31" s="61" t="s">
        <v>12</v>
      </c>
      <c r="I31" s="12"/>
      <c r="J31" s="216" t="s">
        <v>214</v>
      </c>
      <c r="K31" s="217"/>
      <c r="L31" s="217"/>
      <c r="M31" s="218"/>
      <c r="N31" s="218"/>
      <c r="O31" s="218"/>
      <c r="P31" s="218"/>
      <c r="Q31" s="218"/>
      <c r="R31" s="218"/>
      <c r="S31" s="218"/>
      <c r="T31" s="218"/>
      <c r="U31" s="218"/>
      <c r="V31" s="218"/>
      <c r="W31" s="218"/>
      <c r="X31" s="218"/>
      <c r="Y31" s="218"/>
    </row>
    <row r="32" spans="1:25" s="15" customFormat="1" ht="15" customHeight="1" x14ac:dyDescent="0.2">
      <c r="A32" s="10"/>
      <c r="B32" s="42">
        <v>1</v>
      </c>
      <c r="C32" s="535" t="s">
        <v>54</v>
      </c>
      <c r="D32" s="535"/>
      <c r="E32" s="96">
        <v>24</v>
      </c>
      <c r="F32" s="55">
        <f>SUM('Cost Estimate'!N28:P28)</f>
        <v>24</v>
      </c>
      <c r="G32" s="47">
        <f>F32-E32</f>
        <v>0</v>
      </c>
      <c r="H32" s="69">
        <f>IF(E32,G32/E32,0)</f>
        <v>0</v>
      </c>
      <c r="I32" s="11"/>
      <c r="J32" s="216"/>
      <c r="K32" s="217"/>
      <c r="L32" s="217"/>
      <c r="M32" s="218"/>
      <c r="N32" s="218"/>
      <c r="O32" s="218"/>
      <c r="P32" s="218"/>
      <c r="Q32" s="218"/>
      <c r="R32" s="218"/>
      <c r="S32" s="218"/>
      <c r="T32" s="218"/>
      <c r="U32" s="218"/>
      <c r="V32" s="218"/>
      <c r="W32" s="218"/>
      <c r="X32" s="218"/>
      <c r="Y32" s="218"/>
    </row>
    <row r="33" spans="1:25" s="15" customFormat="1" ht="6.75" customHeight="1" thickBot="1" x14ac:dyDescent="0.25">
      <c r="A33" s="10"/>
      <c r="B33" s="48"/>
      <c r="C33" s="9"/>
      <c r="D33" s="9"/>
      <c r="E33" s="45"/>
      <c r="F33" s="45"/>
      <c r="G33" s="45"/>
      <c r="H33" s="46"/>
      <c r="I33" s="11"/>
      <c r="J33" s="210"/>
      <c r="K33" s="210"/>
      <c r="L33" s="210"/>
      <c r="M33" s="210"/>
      <c r="N33" s="211"/>
      <c r="O33" s="211"/>
      <c r="P33" s="211"/>
      <c r="Q33" s="211"/>
      <c r="R33" s="211"/>
      <c r="S33" s="211"/>
      <c r="T33" s="211"/>
      <c r="U33" s="211"/>
      <c r="V33" s="211"/>
      <c r="W33" s="211"/>
      <c r="X33" s="211"/>
      <c r="Y33" s="211"/>
    </row>
    <row r="34" spans="1:25" s="15" customFormat="1" ht="12.75" x14ac:dyDescent="0.2">
      <c r="A34" s="10"/>
      <c r="B34" s="49"/>
      <c r="C34" s="50"/>
      <c r="D34" s="50"/>
      <c r="E34" s="51"/>
      <c r="F34" s="51"/>
      <c r="G34" s="51"/>
      <c r="H34" s="52"/>
      <c r="I34" s="11"/>
      <c r="J34" s="210"/>
      <c r="K34" s="210"/>
      <c r="L34" s="210"/>
      <c r="M34" s="210"/>
      <c r="N34" s="211"/>
      <c r="O34" s="211"/>
      <c r="P34" s="211"/>
      <c r="Q34" s="211"/>
      <c r="R34" s="211"/>
      <c r="S34" s="211"/>
      <c r="T34" s="211"/>
      <c r="U34" s="211"/>
      <c r="V34" s="211"/>
      <c r="W34" s="211"/>
      <c r="X34" s="211"/>
      <c r="Y34" s="211"/>
    </row>
    <row r="35" spans="1:25" s="15" customFormat="1" ht="12.75" x14ac:dyDescent="0.2">
      <c r="A35" s="10"/>
      <c r="B35" s="28" t="s">
        <v>49</v>
      </c>
      <c r="C35" s="29"/>
      <c r="D35" s="29"/>
      <c r="E35" s="30"/>
      <c r="F35" s="30"/>
      <c r="G35" s="30"/>
      <c r="H35" s="31"/>
      <c r="I35" s="11"/>
      <c r="J35" s="217"/>
      <c r="K35" s="217"/>
      <c r="L35" s="217"/>
      <c r="M35" s="217"/>
      <c r="N35" s="218"/>
      <c r="O35" s="218"/>
      <c r="P35" s="218"/>
      <c r="Q35" s="218"/>
      <c r="R35" s="218"/>
      <c r="S35" s="218"/>
      <c r="T35" s="218"/>
      <c r="U35" s="218"/>
      <c r="V35" s="218"/>
      <c r="W35" s="218"/>
      <c r="X35" s="218"/>
      <c r="Y35" s="218"/>
    </row>
    <row r="36" spans="1:25" s="15" customFormat="1" ht="12.75" x14ac:dyDescent="0.2">
      <c r="A36" s="10"/>
      <c r="B36" s="546" t="s">
        <v>94</v>
      </c>
      <c r="C36" s="327"/>
      <c r="D36" s="327"/>
      <c r="E36" s="327"/>
      <c r="F36" s="327"/>
      <c r="G36" s="327"/>
      <c r="H36" s="547"/>
      <c r="I36" s="11"/>
      <c r="J36" s="216" t="s">
        <v>215</v>
      </c>
      <c r="K36" s="219"/>
      <c r="L36" s="219"/>
      <c r="M36" s="219"/>
      <c r="N36" s="220"/>
      <c r="O36" s="220"/>
      <c r="P36" s="220"/>
      <c r="Q36" s="220"/>
      <c r="R36" s="220"/>
      <c r="S36" s="220"/>
      <c r="T36" s="220"/>
      <c r="U36" s="220"/>
      <c r="V36" s="220"/>
      <c r="W36" s="220"/>
      <c r="X36" s="220"/>
      <c r="Y36" s="220"/>
    </row>
    <row r="37" spans="1:25" s="15" customFormat="1" ht="12.75" x14ac:dyDescent="0.2">
      <c r="A37" s="10"/>
      <c r="B37" s="548"/>
      <c r="C37" s="549"/>
      <c r="D37" s="549"/>
      <c r="E37" s="549"/>
      <c r="F37" s="549"/>
      <c r="G37" s="549"/>
      <c r="H37" s="550"/>
      <c r="I37" s="11"/>
      <c r="J37" s="215"/>
      <c r="K37" s="215"/>
      <c r="L37" s="215"/>
      <c r="M37" s="215"/>
      <c r="N37" s="215"/>
      <c r="O37" s="215"/>
      <c r="P37" s="215"/>
      <c r="Q37" s="215"/>
      <c r="R37" s="215"/>
      <c r="S37" s="215"/>
      <c r="T37" s="215"/>
      <c r="U37" s="215"/>
      <c r="V37" s="215"/>
      <c r="W37" s="215"/>
      <c r="X37" s="215"/>
      <c r="Y37" s="215"/>
    </row>
    <row r="38" spans="1:25" s="15" customFormat="1" ht="12.75" x14ac:dyDescent="0.2">
      <c r="A38" s="10"/>
      <c r="B38" s="548"/>
      <c r="C38" s="549"/>
      <c r="D38" s="549"/>
      <c r="E38" s="549"/>
      <c r="F38" s="549"/>
      <c r="G38" s="549"/>
      <c r="H38" s="550"/>
      <c r="I38" s="11"/>
      <c r="J38" s="216"/>
      <c r="K38" s="217"/>
      <c r="L38" s="217"/>
      <c r="M38" s="217"/>
      <c r="N38" s="218"/>
      <c r="O38" s="218"/>
      <c r="P38" s="218"/>
      <c r="Q38" s="218"/>
      <c r="R38" s="218"/>
      <c r="S38" s="218"/>
      <c r="T38" s="218"/>
      <c r="U38" s="218"/>
      <c r="V38" s="218"/>
      <c r="W38" s="218"/>
      <c r="X38" s="218"/>
      <c r="Y38" s="218"/>
    </row>
    <row r="39" spans="1:25" s="15" customFormat="1" ht="12.75" x14ac:dyDescent="0.2">
      <c r="A39" s="10"/>
      <c r="B39" s="548"/>
      <c r="C39" s="549"/>
      <c r="D39" s="549"/>
      <c r="E39" s="549"/>
      <c r="F39" s="549"/>
      <c r="G39" s="549"/>
      <c r="H39" s="550"/>
      <c r="I39" s="11"/>
      <c r="J39" s="217"/>
      <c r="K39" s="217"/>
      <c r="L39" s="217"/>
      <c r="M39" s="217"/>
      <c r="N39" s="218"/>
      <c r="O39" s="218"/>
      <c r="P39" s="218"/>
      <c r="Q39" s="218"/>
      <c r="R39" s="218"/>
      <c r="S39" s="218"/>
      <c r="T39" s="218"/>
      <c r="U39" s="218"/>
      <c r="V39" s="218"/>
      <c r="W39" s="218"/>
      <c r="X39" s="218"/>
      <c r="Y39" s="218"/>
    </row>
    <row r="40" spans="1:25" s="15" customFormat="1" ht="12.75" x14ac:dyDescent="0.2">
      <c r="A40" s="10"/>
      <c r="B40" s="548"/>
      <c r="C40" s="549"/>
      <c r="D40" s="549"/>
      <c r="E40" s="549"/>
      <c r="F40" s="549"/>
      <c r="G40" s="549"/>
      <c r="H40" s="550"/>
      <c r="I40" s="11"/>
      <c r="J40" s="217"/>
      <c r="K40" s="217"/>
      <c r="L40" s="217"/>
      <c r="M40" s="217"/>
      <c r="N40" s="218"/>
      <c r="O40" s="218"/>
      <c r="P40" s="218"/>
      <c r="Q40" s="218"/>
      <c r="R40" s="218"/>
      <c r="S40" s="218"/>
      <c r="T40" s="218"/>
      <c r="U40" s="218"/>
      <c r="V40" s="218"/>
      <c r="W40" s="218"/>
      <c r="X40" s="218"/>
      <c r="Y40" s="218"/>
    </row>
    <row r="41" spans="1:25" s="15" customFormat="1" ht="12.75" x14ac:dyDescent="0.2">
      <c r="A41" s="10"/>
      <c r="B41" s="548"/>
      <c r="C41" s="549"/>
      <c r="D41" s="549"/>
      <c r="E41" s="549"/>
      <c r="F41" s="549"/>
      <c r="G41" s="549"/>
      <c r="H41" s="550"/>
      <c r="I41" s="11"/>
      <c r="J41" s="217"/>
      <c r="K41" s="217"/>
      <c r="L41" s="217"/>
      <c r="M41" s="217"/>
      <c r="N41" s="218"/>
      <c r="O41" s="218"/>
      <c r="P41" s="218"/>
      <c r="Q41" s="218"/>
      <c r="R41" s="218"/>
      <c r="S41" s="218"/>
      <c r="T41" s="218"/>
      <c r="U41" s="218"/>
      <c r="V41" s="218"/>
      <c r="W41" s="218"/>
      <c r="X41" s="218"/>
      <c r="Y41" s="218"/>
    </row>
    <row r="42" spans="1:25" s="15" customFormat="1" ht="12.75" x14ac:dyDescent="0.2">
      <c r="A42" s="10"/>
      <c r="B42" s="548"/>
      <c r="C42" s="549"/>
      <c r="D42" s="549"/>
      <c r="E42" s="549"/>
      <c r="F42" s="549"/>
      <c r="G42" s="549"/>
      <c r="H42" s="550"/>
      <c r="I42" s="11"/>
      <c r="J42" s="217"/>
      <c r="K42" s="217"/>
      <c r="L42" s="217"/>
      <c r="M42" s="217"/>
      <c r="N42" s="218"/>
      <c r="O42" s="218"/>
      <c r="P42" s="218"/>
      <c r="Q42" s="218"/>
      <c r="R42" s="218"/>
      <c r="S42" s="218"/>
      <c r="T42" s="218"/>
      <c r="U42" s="218"/>
      <c r="V42" s="218"/>
      <c r="W42" s="218"/>
      <c r="X42" s="218"/>
      <c r="Y42" s="218"/>
    </row>
    <row r="43" spans="1:25" s="15" customFormat="1" ht="12.75" x14ac:dyDescent="0.2">
      <c r="A43" s="10"/>
      <c r="B43" s="548"/>
      <c r="C43" s="549"/>
      <c r="D43" s="549"/>
      <c r="E43" s="549"/>
      <c r="F43" s="549"/>
      <c r="G43" s="549"/>
      <c r="H43" s="550"/>
      <c r="I43" s="11"/>
      <c r="J43" s="216"/>
      <c r="K43" s="217"/>
      <c r="L43" s="217"/>
      <c r="M43" s="217"/>
      <c r="N43" s="218"/>
      <c r="O43" s="218"/>
      <c r="P43" s="218"/>
      <c r="Q43" s="218"/>
      <c r="R43" s="218"/>
      <c r="S43" s="218"/>
      <c r="T43" s="218"/>
      <c r="U43" s="218"/>
      <c r="V43" s="218"/>
      <c r="W43" s="218"/>
      <c r="X43" s="218"/>
      <c r="Y43" s="218"/>
    </row>
    <row r="44" spans="1:25" s="15" customFormat="1" ht="12.75" x14ac:dyDescent="0.2">
      <c r="A44" s="10"/>
      <c r="B44" s="548"/>
      <c r="C44" s="549"/>
      <c r="D44" s="549"/>
      <c r="E44" s="549"/>
      <c r="F44" s="549"/>
      <c r="G44" s="549"/>
      <c r="H44" s="550"/>
      <c r="I44" s="11"/>
      <c r="J44" s="217"/>
      <c r="K44" s="217"/>
      <c r="L44" s="217"/>
      <c r="M44" s="217"/>
      <c r="N44" s="218"/>
      <c r="O44" s="218"/>
      <c r="P44" s="218"/>
      <c r="Q44" s="218"/>
      <c r="R44" s="218"/>
      <c r="S44" s="218"/>
      <c r="T44" s="218"/>
      <c r="U44" s="218"/>
      <c r="V44" s="218"/>
      <c r="W44" s="218"/>
      <c r="X44" s="218"/>
      <c r="Y44" s="218"/>
    </row>
    <row r="45" spans="1:25" s="15" customFormat="1" ht="12.75" x14ac:dyDescent="0.2">
      <c r="A45" s="10"/>
      <c r="B45" s="548"/>
      <c r="C45" s="549"/>
      <c r="D45" s="549"/>
      <c r="E45" s="549"/>
      <c r="F45" s="549"/>
      <c r="G45" s="549"/>
      <c r="H45" s="550"/>
      <c r="I45" s="11"/>
      <c r="J45" s="217"/>
      <c r="K45" s="217"/>
      <c r="L45" s="217"/>
      <c r="M45" s="217"/>
      <c r="N45" s="218"/>
      <c r="O45" s="218"/>
      <c r="P45" s="218"/>
      <c r="Q45" s="218"/>
      <c r="R45" s="218"/>
      <c r="S45" s="218"/>
      <c r="T45" s="218"/>
      <c r="U45" s="218"/>
      <c r="V45" s="218"/>
      <c r="W45" s="218"/>
      <c r="X45" s="218"/>
      <c r="Y45" s="218"/>
    </row>
    <row r="46" spans="1:25" s="15" customFormat="1" ht="12.75" x14ac:dyDescent="0.2">
      <c r="A46" s="10"/>
      <c r="B46" s="548"/>
      <c r="C46" s="549"/>
      <c r="D46" s="549"/>
      <c r="E46" s="549"/>
      <c r="F46" s="549"/>
      <c r="G46" s="549"/>
      <c r="H46" s="550"/>
      <c r="I46" s="11"/>
      <c r="J46" s="217"/>
      <c r="K46" s="217"/>
      <c r="L46" s="217"/>
      <c r="M46" s="217"/>
      <c r="N46" s="218"/>
      <c r="O46" s="218"/>
      <c r="P46" s="218"/>
      <c r="Q46" s="218"/>
      <c r="R46" s="218"/>
      <c r="S46" s="218"/>
      <c r="T46" s="218"/>
      <c r="U46" s="218"/>
      <c r="V46" s="218"/>
      <c r="W46" s="218"/>
      <c r="X46" s="218"/>
      <c r="Y46" s="218"/>
    </row>
    <row r="47" spans="1:25" s="15" customFormat="1" ht="12.75" x14ac:dyDescent="0.2">
      <c r="A47" s="10"/>
      <c r="B47" s="548"/>
      <c r="C47" s="549"/>
      <c r="D47" s="549"/>
      <c r="E47" s="549"/>
      <c r="F47" s="549"/>
      <c r="G47" s="549"/>
      <c r="H47" s="550"/>
      <c r="I47" s="11"/>
      <c r="J47" s="217"/>
      <c r="K47" s="217"/>
      <c r="L47" s="217"/>
      <c r="M47" s="217"/>
      <c r="N47" s="218"/>
      <c r="O47" s="218"/>
      <c r="P47" s="218"/>
      <c r="Q47" s="218"/>
      <c r="R47" s="218"/>
      <c r="S47" s="218"/>
      <c r="T47" s="218"/>
      <c r="U47" s="218"/>
      <c r="V47" s="218"/>
      <c r="W47" s="218"/>
      <c r="X47" s="218"/>
      <c r="Y47" s="218"/>
    </row>
    <row r="48" spans="1:25" s="15" customFormat="1" ht="12.75" x14ac:dyDescent="0.2">
      <c r="A48" s="10"/>
      <c r="B48" s="548"/>
      <c r="C48" s="549"/>
      <c r="D48" s="549"/>
      <c r="E48" s="549"/>
      <c r="F48" s="549"/>
      <c r="G48" s="549"/>
      <c r="H48" s="550"/>
      <c r="I48" s="11"/>
      <c r="J48" s="217"/>
      <c r="K48" s="217"/>
      <c r="L48" s="217"/>
      <c r="M48" s="217"/>
      <c r="N48" s="218"/>
      <c r="O48" s="218"/>
      <c r="P48" s="218"/>
      <c r="Q48" s="218"/>
      <c r="R48" s="218"/>
      <c r="S48" s="218"/>
      <c r="T48" s="218"/>
      <c r="U48" s="218"/>
      <c r="V48" s="218"/>
      <c r="W48" s="218"/>
      <c r="X48" s="218"/>
      <c r="Y48" s="218"/>
    </row>
    <row r="49" spans="1:25" s="10" customFormat="1" ht="13.5" thickBot="1" x14ac:dyDescent="0.25">
      <c r="B49" s="548"/>
      <c r="C49" s="549"/>
      <c r="D49" s="549"/>
      <c r="E49" s="549"/>
      <c r="F49" s="549"/>
      <c r="G49" s="549"/>
      <c r="H49" s="550"/>
      <c r="I49" s="11"/>
      <c r="J49" s="217"/>
      <c r="K49" s="217"/>
      <c r="L49" s="217"/>
      <c r="M49" s="217"/>
      <c r="N49" s="218"/>
      <c r="O49" s="218"/>
      <c r="P49" s="218"/>
      <c r="Q49" s="218"/>
      <c r="R49" s="218"/>
      <c r="S49" s="218"/>
      <c r="T49" s="218"/>
      <c r="U49" s="218"/>
      <c r="V49" s="218"/>
      <c r="W49" s="218"/>
      <c r="X49" s="218"/>
      <c r="Y49" s="218"/>
    </row>
    <row r="50" spans="1:25" s="15" customFormat="1" ht="6.75" customHeight="1" thickBot="1" x14ac:dyDescent="0.25">
      <c r="A50" s="10"/>
      <c r="B50" s="66"/>
      <c r="C50" s="67"/>
      <c r="D50" s="67"/>
      <c r="E50" s="67"/>
      <c r="F50" s="67"/>
      <c r="G50" s="67"/>
      <c r="H50" s="68"/>
      <c r="I50" s="11"/>
      <c r="J50" s="217"/>
      <c r="K50" s="217"/>
      <c r="L50" s="217"/>
      <c r="M50" s="217"/>
      <c r="N50" s="218"/>
      <c r="O50" s="218"/>
      <c r="P50" s="218"/>
      <c r="Q50" s="218"/>
      <c r="R50" s="218"/>
      <c r="S50" s="218"/>
      <c r="T50" s="218"/>
      <c r="U50" s="218"/>
      <c r="V50" s="218"/>
      <c r="W50" s="218"/>
      <c r="X50" s="218"/>
      <c r="Y50" s="218"/>
    </row>
    <row r="51" spans="1:25" s="18" customFormat="1" ht="12.75" x14ac:dyDescent="0.2">
      <c r="A51" s="16"/>
      <c r="B51" s="63" t="s">
        <v>99</v>
      </c>
      <c r="C51" s="510" t="s">
        <v>3</v>
      </c>
      <c r="D51" s="510"/>
      <c r="E51" s="510"/>
      <c r="F51" s="64" t="s">
        <v>39</v>
      </c>
      <c r="G51" s="64" t="s">
        <v>40</v>
      </c>
      <c r="H51" s="65" t="s">
        <v>6</v>
      </c>
      <c r="I51" s="17"/>
      <c r="J51" s="217"/>
      <c r="K51" s="217"/>
      <c r="L51" s="217"/>
      <c r="M51" s="217"/>
      <c r="N51" s="218"/>
      <c r="O51" s="218"/>
      <c r="P51" s="218"/>
      <c r="Q51" s="218"/>
      <c r="R51" s="218"/>
      <c r="S51" s="218"/>
      <c r="T51" s="218"/>
      <c r="U51" s="218"/>
      <c r="V51" s="218"/>
      <c r="W51" s="218"/>
      <c r="X51" s="218"/>
      <c r="Y51" s="218"/>
    </row>
    <row r="52" spans="1:25" s="15" customFormat="1" ht="15" customHeight="1" x14ac:dyDescent="0.2">
      <c r="A52" s="10"/>
      <c r="B52" s="93"/>
      <c r="C52" s="511"/>
      <c r="D52" s="511"/>
      <c r="E52" s="511"/>
      <c r="F52" s="94" t="s">
        <v>198</v>
      </c>
      <c r="G52" s="94" t="s">
        <v>207</v>
      </c>
      <c r="H52" s="95">
        <v>44475</v>
      </c>
      <c r="I52" s="11"/>
      <c r="J52" s="242" t="s">
        <v>206</v>
      </c>
      <c r="K52" s="243"/>
      <c r="L52" s="243"/>
      <c r="M52" s="243"/>
      <c r="N52" s="243"/>
      <c r="O52" s="243"/>
      <c r="P52" s="218"/>
      <c r="Q52" s="218"/>
      <c r="R52" s="218"/>
      <c r="S52" s="218"/>
      <c r="T52" s="218"/>
      <c r="U52" s="218"/>
      <c r="V52" s="218"/>
      <c r="W52" s="218"/>
      <c r="X52" s="218"/>
      <c r="Y52" s="218"/>
    </row>
    <row r="53" spans="1:25" s="15" customFormat="1" ht="13.5" thickBot="1" x14ac:dyDescent="0.25">
      <c r="A53" s="10"/>
      <c r="B53" s="97"/>
      <c r="C53" s="541"/>
      <c r="D53" s="541"/>
      <c r="E53" s="541"/>
      <c r="F53" s="98"/>
      <c r="G53" s="98"/>
      <c r="H53" s="99"/>
      <c r="I53" s="11"/>
      <c r="J53" s="217"/>
      <c r="K53" s="217"/>
      <c r="L53" s="217"/>
      <c r="M53" s="217"/>
      <c r="N53" s="218"/>
      <c r="O53" s="218"/>
      <c r="P53" s="218"/>
      <c r="Q53" s="218"/>
      <c r="R53" s="218"/>
      <c r="S53" s="218"/>
      <c r="T53" s="218"/>
      <c r="U53" s="218"/>
      <c r="V53" s="218"/>
      <c r="W53" s="218"/>
      <c r="X53" s="218"/>
      <c r="Y53" s="218"/>
    </row>
    <row r="54" spans="1:25" s="15" customFormat="1" ht="12.75" x14ac:dyDescent="0.2">
      <c r="A54" s="10"/>
      <c r="B54" s="11"/>
      <c r="C54" s="11"/>
      <c r="D54" s="11"/>
      <c r="E54" s="11"/>
      <c r="F54" s="11"/>
      <c r="G54" s="11"/>
      <c r="H54" s="11"/>
      <c r="I54" s="11"/>
      <c r="J54" s="217"/>
      <c r="K54" s="217"/>
      <c r="L54" s="217"/>
      <c r="M54" s="217"/>
      <c r="N54" s="218"/>
      <c r="O54" s="218"/>
      <c r="P54" s="218"/>
      <c r="Q54" s="218"/>
      <c r="R54" s="218"/>
      <c r="S54" s="218"/>
      <c r="T54" s="218"/>
      <c r="U54" s="218"/>
      <c r="V54" s="218"/>
      <c r="W54" s="218"/>
      <c r="X54" s="218"/>
      <c r="Y54" s="218"/>
    </row>
    <row r="55" spans="1:25" s="15" customFormat="1" ht="12.75" x14ac:dyDescent="0.2">
      <c r="A55" s="10"/>
      <c r="B55" s="14"/>
      <c r="C55" s="14"/>
      <c r="D55" s="14"/>
      <c r="E55" s="14"/>
      <c r="F55" s="14"/>
      <c r="G55" s="14"/>
      <c r="H55" s="14"/>
      <c r="I55" s="11"/>
      <c r="J55" s="210"/>
      <c r="K55" s="210"/>
      <c r="L55" s="210"/>
      <c r="M55" s="210"/>
      <c r="N55" s="211"/>
      <c r="O55" s="211"/>
      <c r="P55" s="211"/>
      <c r="Q55" s="211"/>
      <c r="R55" s="211"/>
      <c r="S55" s="211"/>
      <c r="T55" s="211"/>
      <c r="U55" s="211"/>
      <c r="V55" s="211"/>
      <c r="W55" s="211"/>
      <c r="X55" s="211"/>
      <c r="Y55" s="211"/>
    </row>
    <row r="56" spans="1:25" x14ac:dyDescent="0.2">
      <c r="J56" s="14"/>
      <c r="K56" s="14"/>
      <c r="L56" s="14"/>
      <c r="M56" s="14"/>
      <c r="N56" s="15"/>
      <c r="O56" s="15"/>
      <c r="P56" s="15"/>
      <c r="Q56" s="15"/>
      <c r="R56" s="15"/>
      <c r="S56" s="15"/>
      <c r="T56" s="15"/>
      <c r="U56" s="15"/>
      <c r="V56" s="15"/>
      <c r="W56" s="15"/>
      <c r="X56" s="15"/>
      <c r="Y56" s="15"/>
    </row>
  </sheetData>
  <sheetProtection algorithmName="SHA-512" hashValue="3I62K99dI7oRusRmlbGgCUtOh4tz+JpIn8letj1uwJGJGw3s7umlHXWiN/s/nIJRoqKbgAsxSxqHvYchQ2B6hw==" saltValue="fOzaS2hDTiEhonvQg4lEBg==" spinCount="100000" sheet="1" selectLockedCells="1"/>
  <dataConsolidate/>
  <mergeCells count="39">
    <mergeCell ref="C21:D21"/>
    <mergeCell ref="C17:D17"/>
    <mergeCell ref="C19:D19"/>
    <mergeCell ref="C18:D18"/>
    <mergeCell ref="F12:F13"/>
    <mergeCell ref="C12:D13"/>
    <mergeCell ref="E12:E13"/>
    <mergeCell ref="G12:H12"/>
    <mergeCell ref="C14:D14"/>
    <mergeCell ref="C15:D15"/>
    <mergeCell ref="C16:D16"/>
    <mergeCell ref="C53:E53"/>
    <mergeCell ref="C22:D22"/>
    <mergeCell ref="C28:D28"/>
    <mergeCell ref="B29:H29"/>
    <mergeCell ref="B30:B31"/>
    <mergeCell ref="C30:D31"/>
    <mergeCell ref="E30:E31"/>
    <mergeCell ref="F30:F31"/>
    <mergeCell ref="G30:H30"/>
    <mergeCell ref="C32:D32"/>
    <mergeCell ref="B36:H36"/>
    <mergeCell ref="B37:H49"/>
    <mergeCell ref="C51:E51"/>
    <mergeCell ref="C52:E52"/>
    <mergeCell ref="J52:O52"/>
    <mergeCell ref="M6:R6"/>
    <mergeCell ref="J7:Y7"/>
    <mergeCell ref="J9:Y9"/>
    <mergeCell ref="C25:D25"/>
    <mergeCell ref="C26:D26"/>
    <mergeCell ref="C27:D27"/>
    <mergeCell ref="C20:D20"/>
    <mergeCell ref="B3:H6"/>
    <mergeCell ref="B7:C7"/>
    <mergeCell ref="D7:H7"/>
    <mergeCell ref="B9:C9"/>
    <mergeCell ref="D9:H9"/>
    <mergeCell ref="B12:B13"/>
  </mergeCells>
  <dataValidations count="1">
    <dataValidation type="list" allowBlank="1" showInputMessage="1" showErrorMessage="1" sqref="E30:E31 E12:E13">
      <formula1>$K$11:$K$15</formula1>
    </dataValidation>
  </dataValidations>
  <pageMargins left="0.70866141732283472" right="0.70866141732283472" top="0.74803149606299213" bottom="0.74803149606299213" header="0.31496062992125984" footer="0.31496062992125984"/>
  <pageSetup paperSize="8"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2022-11-23T14:37:22Z</cp:lastPrinted>
  <dcterms:created xsi:type="dcterms:W3CDTF">2018-09-18T07:45:14Z</dcterms:created>
  <dcterms:modified xsi:type="dcterms:W3CDTF">2023-02-24T11:49:23Z</dcterms:modified>
</cp:coreProperties>
</file>