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ownloads\Band 1 - WE\PH3_Preliminary Design\"/>
    </mc:Choice>
  </mc:AlternateContent>
  <bookViews>
    <workbookView xWindow="0" yWindow="0" windowWidth="28800" windowHeight="12300" activeTab="1"/>
  </bookViews>
  <sheets>
    <sheet name="Cost Estimate" sheetId="1" r:id="rId1"/>
    <sheet name="PCD Summary" sheetId="10" r:id="rId2"/>
    <sheet name="Assumptions" sheetId="4" r:id="rId3"/>
    <sheet name="Expenditure Profile" sheetId="6" r:id="rId4"/>
    <sheet name="Estimate Comparisons" sheetId="9" r:id="rId5"/>
    <sheet name="Calc Sheet" sheetId="11" r:id="rId6"/>
  </sheets>
  <definedNames>
    <definedName name="_xlnm.Print_Area" localSheetId="2">Assumptions!$B$1:$AC$75</definedName>
    <definedName name="_xlnm.Print_Area" localSheetId="0">'Cost Estimate'!$B$1:$Z$79</definedName>
    <definedName name="_xlnm.Print_Area" localSheetId="4">'Estimate Comparisons'!$B$1:$U$54</definedName>
    <definedName name="_xlnm.Print_Area" localSheetId="3">'Expenditure Profile'!$B$1:$Y$65</definedName>
    <definedName name="_xlnm.Print_Area" localSheetId="1">'PCD Summary'!$A$1:$AD$38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1" i="1" l="1"/>
  <c r="L31" i="10" l="1"/>
  <c r="L33" i="10" l="1"/>
  <c r="L25" i="10" l="1"/>
  <c r="L29" i="10"/>
  <c r="L28" i="10"/>
  <c r="L27" i="10"/>
  <c r="L26" i="10"/>
  <c r="L24" i="10"/>
  <c r="L23" i="10"/>
  <c r="L22" i="10"/>
  <c r="L21" i="10"/>
  <c r="L20" i="10"/>
  <c r="L19" i="10"/>
  <c r="L18" i="10"/>
  <c r="L17" i="10"/>
  <c r="K66" i="1"/>
  <c r="I25" i="10"/>
  <c r="I29" i="10"/>
  <c r="K29" i="10" s="1"/>
  <c r="I28" i="10"/>
  <c r="K28" i="10" s="1"/>
  <c r="I27" i="10"/>
  <c r="K27" i="10" s="1"/>
  <c r="I26" i="10"/>
  <c r="K26" i="10" s="1"/>
  <c r="I24" i="10"/>
  <c r="I23" i="10"/>
  <c r="I22" i="10"/>
  <c r="K22" i="10" s="1"/>
  <c r="I21" i="10"/>
  <c r="K21" i="10" s="1"/>
  <c r="I20" i="10"/>
  <c r="K20" i="10" s="1"/>
  <c r="I19" i="10"/>
  <c r="I18" i="10"/>
  <c r="K18" i="10" s="1"/>
  <c r="I17" i="10"/>
  <c r="K17" i="10" s="1"/>
  <c r="I30" i="10" l="1"/>
  <c r="K24" i="10"/>
  <c r="K23" i="10"/>
  <c r="K19" i="10"/>
  <c r="G22" i="9" l="1"/>
  <c r="F22" i="9"/>
  <c r="E22" i="9"/>
  <c r="F21" i="9"/>
  <c r="G21" i="9" s="1"/>
  <c r="H21" i="9" s="1"/>
  <c r="K56" i="1"/>
  <c r="H25" i="9"/>
  <c r="G25" i="9"/>
  <c r="F31" i="11" l="1"/>
  <c r="F30" i="11"/>
  <c r="F29" i="11"/>
  <c r="F28" i="11"/>
  <c r="F27" i="11"/>
  <c r="F26" i="11"/>
  <c r="F25" i="11"/>
  <c r="F24" i="11"/>
  <c r="F23" i="11"/>
  <c r="C22" i="11"/>
  <c r="F22" i="11" s="1"/>
  <c r="F15" i="11"/>
  <c r="F17" i="11" s="1"/>
  <c r="C8" i="11"/>
  <c r="F8" i="11" s="1"/>
  <c r="C7" i="11"/>
  <c r="F7" i="11" s="1"/>
  <c r="C6" i="11"/>
  <c r="F6" i="11" s="1"/>
  <c r="F33" i="11" l="1"/>
  <c r="F10" i="11"/>
  <c r="F34" i="11"/>
  <c r="F35" i="11" s="1"/>
  <c r="K28" i="1"/>
  <c r="L14" i="10"/>
  <c r="L12" i="10"/>
  <c r="L10" i="10"/>
  <c r="D14" i="10"/>
  <c r="D12" i="10"/>
  <c r="D10" i="10"/>
  <c r="D8" i="10"/>
  <c r="K34" i="1"/>
  <c r="K35" i="1"/>
  <c r="K36" i="1"/>
  <c r="K37" i="1"/>
  <c r="K38" i="1"/>
  <c r="K39" i="1"/>
  <c r="K40" i="1"/>
  <c r="E6" i="6"/>
  <c r="E8" i="6"/>
  <c r="G17" i="6"/>
  <c r="G18" i="6" s="1"/>
  <c r="G19" i="6" s="1"/>
  <c r="G20" i="6" s="1"/>
  <c r="G21" i="6" s="1"/>
  <c r="G22" i="6" s="1"/>
  <c r="G23" i="6" s="1"/>
  <c r="G24" i="6" s="1"/>
  <c r="G25" i="6" s="1"/>
  <c r="G26" i="6" s="1"/>
  <c r="G27" i="6" s="1"/>
  <c r="G28" i="6" s="1"/>
  <c r="G29" i="6" s="1"/>
  <c r="G30" i="6" s="1"/>
  <c r="G31" i="6" s="1"/>
  <c r="G32" i="6" s="1"/>
  <c r="E29" i="9"/>
  <c r="K33" i="1" l="1"/>
  <c r="E26" i="9"/>
  <c r="D9" i="9"/>
  <c r="D7" i="9"/>
  <c r="E15" i="4"/>
  <c r="E13" i="4"/>
  <c r="E11" i="4"/>
  <c r="E9" i="4"/>
  <c r="E7" i="4"/>
  <c r="K63" i="1" l="1"/>
  <c r="K48" i="1" l="1"/>
  <c r="J29" i="1"/>
  <c r="K29" i="1" s="1"/>
  <c r="K30" i="1" s="1"/>
  <c r="J44" i="1" l="1"/>
  <c r="K44" i="1" s="1"/>
  <c r="K49" i="1"/>
  <c r="F15" i="9"/>
  <c r="G31" i="9" l="1"/>
  <c r="H31" i="9" s="1"/>
  <c r="G15" i="9"/>
  <c r="H15" i="9" s="1"/>
  <c r="K45" i="1" l="1"/>
  <c r="F17" i="9" l="1"/>
  <c r="G17" i="9" s="1"/>
  <c r="H17" i="9" s="1"/>
  <c r="K41" i="1"/>
  <c r="F16" i="9" l="1"/>
  <c r="G16" i="9" s="1"/>
  <c r="H16" i="9" s="1"/>
  <c r="J62" i="1"/>
  <c r="K62" i="1" s="1"/>
  <c r="F24" i="9" l="1"/>
  <c r="G24" i="9" s="1"/>
  <c r="H24" i="9" s="1"/>
  <c r="K52" i="1"/>
  <c r="F18" i="9"/>
  <c r="J53" i="1" l="1"/>
  <c r="J54" i="1"/>
  <c r="K54" i="1" s="1"/>
  <c r="F19" i="9"/>
  <c r="G19" i="9" s="1"/>
  <c r="H19" i="9" s="1"/>
  <c r="K53" i="1"/>
  <c r="G18" i="9"/>
  <c r="H18" i="9" s="1"/>
  <c r="F20" i="9" l="1"/>
  <c r="G20" i="9" s="1"/>
  <c r="H20" i="9" s="1"/>
  <c r="K61" i="1" l="1"/>
  <c r="K59" i="1"/>
  <c r="F23" i="9" l="1"/>
  <c r="G23" i="9" s="1"/>
  <c r="H23" i="9" s="1"/>
  <c r="E10" i="6"/>
  <c r="H22" i="9" l="1"/>
  <c r="F26" i="9"/>
  <c r="G26" i="9" s="1"/>
  <c r="H26" i="9" s="1"/>
</calcChain>
</file>

<file path=xl/comments1.xml><?xml version="1.0" encoding="utf-8"?>
<comments xmlns="http://schemas.openxmlformats.org/spreadsheetml/2006/main">
  <authors>
    <author>Paudraic O'Hagan</author>
  </authors>
  <commentList>
    <comment ref="K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text>
    </comment>
    <comment ref="J61" authorId="0" shapeId="0">
      <text>
        <r>
          <rPr>
            <b/>
            <sz val="9"/>
            <color indexed="81"/>
            <rFont val="Tahoma"/>
            <family val="2"/>
          </rPr>
          <t xml:space="preserve">Estimating Methology: </t>
        </r>
        <r>
          <rPr>
            <sz val="9"/>
            <color indexed="81"/>
            <rFont val="Tahoma"/>
            <family val="2"/>
          </rPr>
          <t xml:space="preserve">
VAT Rates shall be reviewed to ensure that they are correct and are being applied to the correct cost heads. </t>
        </r>
      </text>
    </comment>
    <comment ref="J62"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 ref="J63"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<sst xmlns="http://schemas.openxmlformats.org/spreadsheetml/2006/main" count="383" uniqueCount="226">
  <si>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</si>
  <si>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</si>
  <si>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</si>
  <si>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</si>
  <si>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</si>
  <si>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</si>
  <si>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</si>
  <si>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</si>
  <si>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</si>
  <si>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</si>
  <si>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</si>
  <si>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</si>
  <si>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</si>
  <si>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</si>
  <si>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 xml:space="preserve">Preparation and Administration Costs </t>
  </si>
  <si>
    <t xml:space="preserve">Project Information </t>
  </si>
  <si>
    <t>Location:</t>
  </si>
  <si>
    <t xml:space="preserve">NOTE: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</si>
  <si>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</si>
  <si>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</si>
  <si>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</si>
  <si>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</si>
  <si>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</si>
  <si>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</si>
  <si>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</si>
  <si>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</si>
  <si>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</si>
  <si>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</si>
  <si>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</si>
  <si>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</si>
  <si>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</si>
  <si>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</si>
  <si>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</si>
  <si>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</si>
  <si>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</si>
  <si>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</si>
  <si>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</si>
  <si>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Sub-Total A - Construction Costs</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</si>
  <si>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</si>
  <si>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</si>
  <si>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</si>
  <si>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</si>
  <si>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</si>
  <si>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</si>
  <si>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</si>
  <si>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</si>
  <si>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</si>
  <si>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 xml:space="preserve">Preliminary Cost Estimate Template </t>
  </si>
  <si>
    <t xml:space="preserve">Preparation and Administration </t>
  </si>
  <si>
    <t xml:space="preserve">Unit </t>
  </si>
  <si>
    <t>Total (€)</t>
  </si>
  <si>
    <t xml:space="preserve">Sub-Total D - Land and Property Costs </t>
  </si>
  <si>
    <t>Sub-Total E - Adjustments</t>
  </si>
  <si>
    <t>Rev</t>
  </si>
  <si>
    <t xml:space="preserve">Total Preliminary Cost Estimate Exclusive of VAT </t>
  </si>
  <si>
    <t xml:space="preserve">Total Preliminary Cost Estimate Inclusive of VAT </t>
  </si>
  <si>
    <t>Prepared By (Individual/Organisation):</t>
  </si>
  <si>
    <t>Estimate Assumptions, Exclusions and Inclusions</t>
  </si>
  <si>
    <t>Date Estimate Prepared:</t>
  </si>
  <si>
    <t xml:space="preserve">Base Date of Estimate: </t>
  </si>
  <si>
    <t>Delivery and Construction Programme</t>
  </si>
  <si>
    <t>Total Preliminary Cost Estimate:</t>
  </si>
  <si>
    <t>Months</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</si>
  <si>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</si>
  <si>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</si>
  <si>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</si>
  <si>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</si>
  <si>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 xml:space="preserve">Traffic Management (TM) Related Costs </t>
  </si>
  <si>
    <t>Contingency</t>
  </si>
  <si>
    <t>If costs vary more than 10% or a value advised by NTA from the last cost estimate please provide a commentary in the space below:</t>
  </si>
  <si>
    <r>
      <t xml:space="preserve">Source of Cost Data </t>
    </r>
    <r>
      <rPr>
        <b/>
        <i/>
        <sz val="10"/>
        <color theme="0" tint="-0.34998626667073579"/>
        <rFont val="Lucida Sans"/>
        <family val="2"/>
      </rPr>
      <t>(Please provide a brief narrative on the source of cost data in the box below)</t>
    </r>
  </si>
  <si>
    <t>Sub-Total B - Preparation and Administration Costs</t>
  </si>
  <si>
    <r>
      <t xml:space="preserve">VAT </t>
    </r>
    <r>
      <rPr>
        <i/>
        <sz val="10"/>
        <rFont val="Lucida Sans"/>
        <family val="2"/>
      </rPr>
      <t>on Construction, TM and Associated Adjustments Costs</t>
    </r>
  </si>
  <si>
    <r>
      <t xml:space="preserve">VAT </t>
    </r>
    <r>
      <rPr>
        <i/>
        <sz val="10"/>
        <rFont val="Lucida Sans"/>
        <family val="2"/>
      </rPr>
      <t>on Preparation and Administration Costs</t>
    </r>
    <r>
      <rPr>
        <sz val="10"/>
        <rFont val="Lucida Sans"/>
        <family val="2"/>
      </rPr>
      <t xml:space="preserve"> and Associated Adjustment Costs</t>
    </r>
  </si>
  <si>
    <t>Project / Contract Code:</t>
  </si>
  <si>
    <t xml:space="preserve">Other Relevant Project Information: </t>
  </si>
  <si>
    <t>Estimate Comparisons</t>
  </si>
  <si>
    <t xml:space="preserve">Project / Contract Code: </t>
  </si>
  <si>
    <t>Preliminary Cost Estimate</t>
  </si>
  <si>
    <t xml:space="preserve">https://www.revenue.ie/en/vat/vat-on-property-and-construction/vat-and-the-supply-of-property/index.aspx </t>
  </si>
  <si>
    <t xml:space="preserve">Estimate Comparison </t>
  </si>
  <si>
    <r>
      <t xml:space="preserve">VAT </t>
    </r>
    <r>
      <rPr>
        <i/>
        <sz val="10"/>
        <rFont val="Lucida Sans"/>
        <family val="2"/>
      </rPr>
      <t>on Land and Property</t>
    </r>
  </si>
  <si>
    <t xml:space="preserve"> </t>
  </si>
  <si>
    <t>Preliminaries including site compound costs  (excluding traffic management) - % applied to base costs</t>
  </si>
  <si>
    <t xml:space="preserve">Prepared By (Individual/Organisation): </t>
  </si>
  <si>
    <t>Approving Authority:</t>
  </si>
  <si>
    <t>Select Previous Cost Estimate</t>
  </si>
  <si>
    <t>Total Cumulative Expenditure 
(€)</t>
  </si>
  <si>
    <t xml:space="preserve">Costs are considered to include allowances for overhead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</si>
  <si>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Any other relevant information, general assumptions, exclusions or inclusions that have been used to develop the cost estimate shall be included in this section. </t>
  </si>
  <si>
    <t xml:space="preserve">NOTE: For Band 1 Projects the activity cost heads presented are indicative for a linear project, if the project being reported (undertaken/developed) is not a linear project, activity cost heads are to be discussed and agreed in writing with NTA prior to the production of the cost estimate.  </t>
  </si>
  <si>
    <t>Construction Costs</t>
  </si>
  <si>
    <t>Land &amp; Property Costs</t>
  </si>
  <si>
    <t>2.1.1</t>
  </si>
  <si>
    <t>2.1.2</t>
  </si>
  <si>
    <t>2.1.3</t>
  </si>
  <si>
    <t>2.1.4</t>
  </si>
  <si>
    <t>2.1.5</t>
  </si>
  <si>
    <t>2.1.6</t>
  </si>
  <si>
    <t>2.1.7</t>
  </si>
  <si>
    <t xml:space="preserve">Scope &amp; Purpose        </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</si>
  <si>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</si>
  <si>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</si>
  <si>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</si>
  <si>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</si>
  <si>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</si>
  <si>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</si>
  <si>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</si>
  <si>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</si>
  <si>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</si>
  <si>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</si>
  <si>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</si>
  <si>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</si>
  <si>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PCD Summary</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</si>
  <si>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</si>
  <si>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</si>
  <si>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</si>
  <si>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 xml:space="preserve">Add Project Specific Risk </t>
    </r>
    <r>
      <rPr>
        <i/>
        <sz val="10"/>
        <rFont val="Lucida Sans"/>
        <family val="2"/>
      </rPr>
      <t>(Output From 004_B1_QRA_CMG)</t>
    </r>
  </si>
  <si>
    <r>
      <t xml:space="preserve">Add Contingency </t>
    </r>
    <r>
      <rPr>
        <i/>
        <sz val="10"/>
        <color theme="1"/>
        <rFont val="Lucida Sans"/>
        <family val="2"/>
      </rPr>
      <t>(001_B123_CC_CMG)</t>
    </r>
  </si>
  <si>
    <t>Guidance Notes</t>
  </si>
  <si>
    <t>Description</t>
  </si>
  <si>
    <t>QTY</t>
  </si>
  <si>
    <t>Unit</t>
  </si>
  <si>
    <t>Rate</t>
  </si>
  <si>
    <t>Total</t>
  </si>
  <si>
    <t>Labour</t>
  </si>
  <si>
    <t xml:space="preserve">No VAT (13.5%) to be applied on SA direct labour costs </t>
  </si>
  <si>
    <t xml:space="preserve"> - Supervisor (2 months)</t>
  </si>
  <si>
    <t>day</t>
  </si>
  <si>
    <t xml:space="preserve"> - General operative - 5 number (2 months)</t>
  </si>
  <si>
    <t xml:space="preserve"> - Carpenter 2 number (1 months)</t>
  </si>
  <si>
    <t>Specialist Contractor (******** Utilities Limited)</t>
  </si>
  <si>
    <t>Public Lighting Works: -Supply &amp; Installation of * No. 8m Octagonal Public Lighting Columns -Supply &amp; Installation of * No. Fuse Units -Supply &amp; Installation of * No. Urbis Axia LED Lanterns -Supply &amp; Installation of * No. Photocell Units -Supply &amp; Install * No. Unmetered Micro Pillar -* No. ESB Unmetered Connection Fees and Applications Complete -Supply &amp; Install of PL Cable &amp; Accessories as required -Testing and Commissioning included</t>
  </si>
  <si>
    <t>item</t>
  </si>
  <si>
    <t>Materials</t>
  </si>
  <si>
    <t>SA to include VAT on materials at 23%</t>
  </si>
  <si>
    <t xml:space="preserve"> - Concrete</t>
  </si>
  <si>
    <t>m3</t>
  </si>
  <si>
    <t xml:space="preserve"> - Timber 100 x 50mm (110 no 4.8m lengths)</t>
  </si>
  <si>
    <t>no</t>
  </si>
  <si>
    <t xml:space="preserve"> - Mesh A142 - 110 sheets</t>
  </si>
  <si>
    <t xml:space="preserve"> - Kerbs</t>
  </si>
  <si>
    <t xml:space="preserve"> - Lean mix</t>
  </si>
  <si>
    <t xml:space="preserve"> - Nails</t>
  </si>
  <si>
    <t xml:space="preserve"> - Spray paint</t>
  </si>
  <si>
    <t xml:space="preserve"> - Ancillary hire tools</t>
  </si>
  <si>
    <t xml:space="preserve"> - PPE for staff (including signage)</t>
  </si>
  <si>
    <t xml:space="preserve"> - Portaloo hire for 2 months</t>
  </si>
  <si>
    <t>weeks</t>
  </si>
  <si>
    <t>R2 - Galway Road - Dublin</t>
  </si>
  <si>
    <t>DLR/22/0015G</t>
  </si>
  <si>
    <t>South Dublin Council</t>
  </si>
  <si>
    <t>NTA</t>
  </si>
  <si>
    <t>Sally Gate - SDC</t>
  </si>
  <si>
    <t>SA confirm the project code</t>
  </si>
  <si>
    <t xml:space="preserve">Approving authority is always NTA: Date application is submitted </t>
  </si>
  <si>
    <t>SA, local authority submitting the application: Base date is the quarter period (Q1 = Jan / Feb / march: Q2 = Apr / May / June: Q3 = July / Aug / Sept: Q4 = Oct / Nov / Dec)</t>
  </si>
  <si>
    <t>Q4 2022</t>
  </si>
  <si>
    <t>****** Galway Road (Co-ordinates ***********,***********)</t>
  </si>
  <si>
    <t>2 months</t>
  </si>
  <si>
    <t>SA to include estimated time period</t>
  </si>
  <si>
    <t>New Footpath &amp; Public lighting</t>
  </si>
  <si>
    <t>SA to confirm admin costs (design teams etc …)</t>
  </si>
  <si>
    <t>23% applies to preparation costs (design teams as an example): No VAT should be applied if design is in-house with the SA</t>
  </si>
  <si>
    <t>SA to note - certain VAT rules apply to land take - refer to the link in line C54 to determine if VAT is applicable</t>
  </si>
  <si>
    <t>SA need to have this information available - the calc sheet can be used. Working are to be provided (QTY x Rates)</t>
  </si>
  <si>
    <t>Sally Gates</t>
  </si>
  <si>
    <t>Michael Bunny</t>
  </si>
  <si>
    <t>SA to sign off (2 parties within their organisation)</t>
  </si>
  <si>
    <t>No action required - the text is carried forward automatically from the Cost Estimate tab</t>
  </si>
  <si>
    <t>SA to give as much information as possible</t>
  </si>
  <si>
    <t>Cost estimate is based on works of similar nature where we have a contractor on site. Additionally, we also have a cost from a utility supplier for the public lighting works. It will be the sponsoring agencies proposal to use a contractor (framework) to carry out the works based on tender return</t>
  </si>
  <si>
    <t>Sponsoring Agency (SA) to list out the project title</t>
  </si>
  <si>
    <t>* All cells in purple - input is required</t>
  </si>
  <si>
    <t>We confrim there is 45m2 of land take required. Cost has been agreed at €950/m2 with the effected owners: additionally to re-build a stone wall an additional €5,000 is esimated cost. Total cost €47,750</t>
  </si>
  <si>
    <t>Construction cost estimate is based on similar works (recent tender returns). The Local Authroity are satisfied the project can be delivered for the estimated construction cost as outlined</t>
  </si>
  <si>
    <t>SA to include for VAT (13.5%) on specialist works contractor</t>
  </si>
  <si>
    <t>Add VAT @ 13.5%</t>
  </si>
  <si>
    <t>Add VAT @ 23%</t>
  </si>
  <si>
    <t>Add VAT on Land (If Applicable)</t>
  </si>
  <si>
    <t>SA to outline (brief) project scope of works</t>
  </si>
  <si>
    <t>SA to allow costs for TM (if applicable) - for example purpose we are allowing 10% based on construction cost</t>
  </si>
  <si>
    <t>Tender process for construction will be issued in early November 2022 at the latest. Works on site to commence in early 2023 and complete scheme in quarter 1 of 2023 (estimated construction time period to be 2 months)</t>
  </si>
  <si>
    <t>Scheme has been designed in Q3 of 2022, the lead design team is ********* Ltd.</t>
  </si>
  <si>
    <t xml:space="preserve">Traffic management (TM) costs are included into the estimate - TM costs will also be included into the tender documents for pricing / inclusion. </t>
  </si>
  <si>
    <t>Guidance Notes (If works carried out by direct labour - Example below)</t>
  </si>
  <si>
    <t>SA to give information on the programme</t>
  </si>
  <si>
    <t>SA to inlcude for TM if applicable to the proejct scope</t>
  </si>
  <si>
    <t>SA to give as much details as possible on land take / agreements etc … to determine cost accuracy</t>
  </si>
  <si>
    <t>SA - to include the inflation amount that was included in the Grant Application cost Estimate (Form 002_B123)</t>
  </si>
  <si>
    <t>Total Costs (Including VAT)</t>
  </si>
  <si>
    <t>SA to confirm</t>
  </si>
  <si>
    <t>SA to confirm (programme)</t>
  </si>
  <si>
    <t>If costs are greater than 10% (increase from Preliminary Cost Estimate) - a detailed explanation is required by the SA</t>
  </si>
  <si>
    <t>Sally Gate</t>
  </si>
  <si>
    <t>SA to input the total cost (VAT inclusive)</t>
  </si>
  <si>
    <t>2</t>
  </si>
  <si>
    <t xml:space="preserve">SA to confirm / imput programme </t>
  </si>
  <si>
    <t>No action required - the text is carried forward automatically from the Cost Estimate tab (VAT inclusive figure)</t>
  </si>
  <si>
    <t>SA to identify the location - if co-ordinates are available please include</t>
  </si>
  <si>
    <t>SA to indicate estimated start date on site</t>
  </si>
  <si>
    <t>SA to confirm cost source data in section below / and assumptions tab</t>
  </si>
  <si>
    <t>SA to include costs as per completed form 001 (updated contingency calculation sheet)</t>
  </si>
  <si>
    <t>SA to include risk value (as completed in form 004_B1 Updated)</t>
  </si>
  <si>
    <t>SA to estimate the costs - confirm in assumptions tab the m2 land take and the estimated rate (if not agreed)</t>
  </si>
  <si>
    <t>SA to input the consultants etc …. On the scheme (or if in house)</t>
  </si>
  <si>
    <t>(note, no VAT on inhouse (SA) staff costs)</t>
  </si>
  <si>
    <t>*** Figures (€) are illustrative only ****</t>
  </si>
  <si>
    <t>** Figures are only illustrative ****</t>
  </si>
  <si>
    <t>Per Cent for Art Scheme
https://publicart.ie/main/commissioning/funding/per-cent-for-art-scheme/</t>
  </si>
  <si>
    <t>Per Cent for Art Scheme</t>
  </si>
  <si>
    <t>SA to review web link for proposed maximum limits. Figure to be amended in cell K54 if required.</t>
  </si>
  <si>
    <t>* NTA templates are locked - In certain circumstances if the templates are to be unlocked for editing (additional lines etc… (no deleting allowed) - the request is to be put in writing to the NTA Programme Manager for approval</t>
  </si>
  <si>
    <t>Sub-Total</t>
  </si>
  <si>
    <t>VAT %</t>
  </si>
  <si>
    <t>VAT Amount</t>
  </si>
  <si>
    <t>Total Incl. VAT</t>
  </si>
  <si>
    <t>Traffic Management</t>
  </si>
  <si>
    <t>Construction Costs (Main Contractor)</t>
  </si>
  <si>
    <t xml:space="preserve">Contingency Allowance </t>
  </si>
  <si>
    <t>Allowance for Arts (%)</t>
  </si>
  <si>
    <t>Sub-Total (Ex.VAT)</t>
  </si>
  <si>
    <t>Risk Allowance (QRA)</t>
  </si>
  <si>
    <t>No action required - tot's automatically</t>
  </si>
  <si>
    <t>13.5% VAT is applied to the construction estimate / risk allowance / contingency allowance / arts</t>
  </si>
  <si>
    <t xml:space="preserve">Total Preliminary Cost Estimate (Including VAT)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</si>
</sst>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39"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u/>
      <sz val="16"/>
      <color theme="1"/>
      <name val="Lucida Sans"/>
      <family val="2"/>
    </font>
    <font>
      <b/>
      <sz val="10"/>
      <color theme="0"/>
      <name val="Lucida Sans"/>
      <family val="2"/>
    </font>
    <font>
      <sz val="12"/>
      <color theme="1"/>
      <name val="Lucida Sans"/>
      <family val="2"/>
    </font>
    <font>
      <sz val="11"/>
      <color theme="1"/>
      <name val="Lucida Sans"/>
      <family val="2"/>
    </font>
    <font>
      <sz val="10"/>
      <color theme="0"/>
      <name val="Lucida Sans"/>
      <family val="2"/>
    </font>
    <font>
      <i/>
      <sz val="10"/>
      <color theme="1"/>
      <name val="Lucida Sans"/>
      <family val="2"/>
    </font>
    <font>
      <u/>
      <sz val="11"/>
      <color theme="10"/>
      <name val="Calibri"/>
      <family val="2"/>
      <scheme val="minor"/>
    </font>
    <font>
      <sz val="9"/>
      <color indexed="81"/>
      <name val="Tahoma"/>
      <family val="2"/>
    </font>
    <font>
      <b/>
      <sz val="9"/>
      <color indexed="81"/>
      <name val="Tahoma"/>
      <family val="2"/>
    </font>
    <font>
      <b/>
      <i/>
      <sz val="10"/>
      <color theme="1"/>
      <name val="Lucida Sans"/>
      <family val="2"/>
    </font>
    <font>
      <b/>
      <sz val="11"/>
      <color theme="1"/>
      <name val="Calibri"/>
      <family val="2"/>
      <scheme val="minor"/>
    </font>
    <font>
      <b/>
      <u/>
      <sz val="11"/>
      <color theme="1"/>
      <name val="Calibri"/>
      <family val="2"/>
      <scheme val="minor"/>
    </font>
    <font>
      <sz val="11"/>
      <color rgb="FF0070C0"/>
      <name val="Calibri"/>
      <family val="2"/>
      <scheme val="minor"/>
    </font>
    <font>
      <b/>
      <sz val="10"/>
      <name val="Lucida Sans"/>
      <family val="2"/>
    </font>
    <font>
      <b/>
      <sz val="11"/>
      <name val="Calibri"/>
      <family val="2"/>
      <scheme val="minor"/>
    </font>
    <font>
      <sz val="10"/>
      <color rgb="FF0070C0"/>
      <name val="Lucida Sans"/>
      <family val="2"/>
    </font>
    <font>
      <b/>
      <u/>
      <sz val="12"/>
      <color rgb="FF0070C0"/>
      <name val="Lucida Sans"/>
      <family val="2"/>
    </font>
    <font>
      <b/>
      <sz val="10"/>
      <color rgb="FF0070C0"/>
      <name val="Lucida Sans"/>
      <family val="2"/>
    </font>
    <font>
      <b/>
      <u/>
      <sz val="12"/>
      <color rgb="FF3333CC"/>
      <name val="Lucida Sans"/>
      <family val="2"/>
    </font>
    <font>
      <sz val="10"/>
      <color rgb="FF3333CC"/>
      <name val="Lucida Sans"/>
      <family val="2"/>
    </font>
    <font>
      <sz val="10"/>
      <color rgb="FF3333CC"/>
      <name val="Calibri"/>
      <family val="2"/>
      <scheme val="minor"/>
    </font>
    <font>
      <sz val="11"/>
      <color rgb="FF3333CC"/>
      <name val="Calibri"/>
      <family val="2"/>
      <scheme val="minor"/>
    </font>
    <font>
      <b/>
      <sz val="10"/>
      <color rgb="FF3333CC"/>
      <name val="Lucida Sans"/>
      <family val="2"/>
    </font>
    <font>
      <b/>
      <sz val="11"/>
      <color rgb="FF3333CC"/>
      <name val="Lucida Sans"/>
      <family val="2"/>
    </font>
    <font>
      <b/>
      <u/>
      <sz val="11"/>
      <color rgb="FF3333CC"/>
      <name val="Calibri"/>
      <family val="2"/>
      <scheme val="minor"/>
    </font>
    <font>
      <sz val="11"/>
      <color rgb="FF3C0A82"/>
      <name val="Lucida Sans"/>
      <family val="2"/>
    </font>
    <font>
      <sz val="12"/>
      <color rgb="FF3C0A82"/>
      <name val="Lucida Sans"/>
      <family val="2"/>
    </font>
    <font>
      <sz val="10"/>
      <color rgb="FF3C0A82"/>
      <name val="Lucida Sans"/>
      <family val="2"/>
    </font>
    <font>
      <b/>
      <sz val="10"/>
      <color rgb="FF3C0A82"/>
      <name val="Lucida Sans"/>
      <family val="2"/>
    </font>
    <font>
      <i/>
      <sz val="10"/>
      <color rgb="FF0070C0"/>
      <name val="Lucida Sans"/>
      <family val="2"/>
    </font>
    <font>
      <sz val="10"/>
      <color rgb="FF0070C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s>
  <borders count="135">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right style="medium">
        <color rgb="FF3C0A82"/>
      </right>
      <top style="thin">
        <color auto="1"/>
      </top>
      <bottom style="thin">
        <color auto="1"/>
      </bottom>
      <diagonal/>
    </border>
    <border>
      <left style="medium">
        <color rgb="FF3C0A82"/>
      </left>
      <right style="thin">
        <color auto="1"/>
      </right>
      <top/>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style="thin">
        <color auto="1"/>
      </right>
      <top style="medium">
        <color rgb="FF3C0A82"/>
      </top>
      <bottom/>
      <diagonal/>
    </border>
    <border>
      <left style="thin">
        <color auto="1"/>
      </left>
      <right/>
      <top style="medium">
        <color rgb="FF3C0A82"/>
      </top>
      <bottom style="thin">
        <color auto="1"/>
      </bottom>
      <diagonal/>
    </border>
    <border>
      <left style="medium">
        <color rgb="FF3C0A82"/>
      </left>
      <right style="thin">
        <color auto="1"/>
      </right>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thin">
        <color auto="1"/>
      </left>
      <right style="medium">
        <color rgb="FF3C0A82"/>
      </right>
      <top style="thin">
        <color auto="1"/>
      </top>
      <bottom style="thin">
        <color auto="1"/>
      </bottom>
      <diagonal/>
    </border>
    <border>
      <left style="thin">
        <color auto="1"/>
      </left>
      <right/>
      <top style="medium">
        <color rgb="FF3C0A82"/>
      </top>
      <bottom/>
      <diagonal/>
    </border>
    <border>
      <left/>
      <right style="medium">
        <color rgb="FF3C0A82"/>
      </right>
      <top/>
      <bottom style="thin">
        <color auto="1"/>
      </bottom>
      <diagonal/>
    </border>
    <border>
      <left/>
      <right style="medium">
        <color rgb="FF3C0A82"/>
      </right>
      <top style="thin">
        <color auto="1"/>
      </top>
      <bottom/>
      <diagonal/>
    </border>
    <border>
      <left style="thin">
        <color rgb="FF3C0A82"/>
      </left>
      <right style="thin">
        <color auto="1"/>
      </right>
      <top style="thin">
        <color rgb="FF3C0A82"/>
      </top>
      <bottom style="thin">
        <color rgb="FF3C0A82"/>
      </bottom>
      <diagonal/>
    </border>
    <border>
      <left/>
      <right style="medium">
        <color rgb="FF3C0A82"/>
      </right>
      <top style="thin">
        <color rgb="FF3C0A82"/>
      </top>
      <bottom style="thin">
        <color rgb="FF3C0A82"/>
      </bottom>
      <diagonal/>
    </border>
    <border>
      <left style="medium">
        <color rgb="FF3C0A82"/>
      </left>
      <right/>
      <top style="thin">
        <color auto="1"/>
      </top>
      <bottom/>
      <diagonal/>
    </border>
    <border>
      <left style="medium">
        <color rgb="FF3C0A82"/>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thin">
        <color rgb="FF3C0A82"/>
      </left>
      <right/>
      <top style="thin">
        <color auto="1"/>
      </top>
      <bottom style="thin">
        <color rgb="FF3C0A82"/>
      </bottom>
      <diagonal/>
    </border>
    <border>
      <left/>
      <right/>
      <top style="thin">
        <color auto="1"/>
      </top>
      <bottom style="thin">
        <color rgb="FF3C0A82"/>
      </bottom>
      <diagonal/>
    </border>
    <border>
      <left/>
      <right style="thin">
        <color rgb="FF3C0A82"/>
      </right>
      <top style="thin">
        <color auto="1"/>
      </top>
      <bottom style="thin">
        <color rgb="FF3C0A82"/>
      </bottom>
      <diagonal/>
    </border>
    <border>
      <left style="thin">
        <color rgb="FF3C0A82"/>
      </left>
      <right style="thin">
        <color rgb="FF3C0A82"/>
      </right>
      <top style="thin">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thin">
        <color auto="1"/>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style="thin">
        <color rgb="FF3C0A82"/>
      </bottom>
      <diagonal/>
    </border>
    <border>
      <left/>
      <right style="thin">
        <color auto="1"/>
      </right>
      <top style="medium">
        <color rgb="FF3C0A82"/>
      </top>
      <bottom style="thin">
        <color auto="1"/>
      </bottom>
      <diagonal/>
    </border>
    <border>
      <left style="medium">
        <color rgb="FF3C0A82"/>
      </left>
      <right style="thin">
        <color auto="1"/>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rgb="FF3C0A82"/>
      </right>
      <top/>
      <bottom/>
      <diagonal/>
    </border>
    <border>
      <left style="medium">
        <color rgb="FF3C0A82"/>
      </left>
      <right style="thin">
        <color rgb="FF3C0A82"/>
      </right>
      <top style="medium">
        <color rgb="FF3C0A82"/>
      </top>
      <bottom/>
      <diagonal/>
    </border>
    <border>
      <left style="medium">
        <color rgb="FF3C0A82"/>
      </left>
      <right style="thin">
        <color rgb="FF3C0A82"/>
      </right>
      <top/>
      <bottom style="medium">
        <color rgb="FF3C0A82"/>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medium">
        <color rgb="FF3C0A82"/>
      </left>
      <right style="thin">
        <color rgb="FF3C0A82"/>
      </right>
      <top style="medium">
        <color rgb="FF3C0A82"/>
      </top>
      <bottom style="thin">
        <color rgb="FF3C0A82"/>
      </bottom>
      <diagonal/>
    </border>
    <border>
      <left/>
      <right/>
      <top style="medium">
        <color rgb="FF3C0A82"/>
      </top>
      <bottom style="medium">
        <color rgb="FF3C0A82"/>
      </bottom>
      <diagonal/>
    </border>
    <border>
      <left/>
      <right style="medium">
        <color rgb="FF3C0A82"/>
      </right>
      <top style="thin">
        <color auto="1"/>
      </top>
      <bottom style="thin">
        <color rgb="FF3C0A82"/>
      </bottom>
      <diagonal/>
    </border>
    <border>
      <left/>
      <right/>
      <top style="thin">
        <color rgb="FF3C0A82"/>
      </top>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style="thin">
        <color auto="1"/>
      </left>
      <right/>
      <top style="thin">
        <color rgb="FF3C0A82"/>
      </top>
      <bottom style="thin">
        <color rgb="FF3C0A82"/>
      </bottom>
      <diagonal/>
    </border>
    <border>
      <left style="thin">
        <color rgb="FF3C0A82"/>
      </left>
      <right/>
      <top style="thin">
        <color rgb="FF3C0A82"/>
      </top>
      <bottom/>
      <diagonal/>
    </border>
    <border>
      <left style="thin">
        <color rgb="FF3C0A82"/>
      </left>
      <right/>
      <top/>
      <bottom style="thin">
        <color rgb="FF3C0A82"/>
      </bottom>
      <diagonal/>
    </border>
    <border>
      <left style="thin">
        <color rgb="FF3C0A82"/>
      </left>
      <right style="thin">
        <color rgb="FF3C0A82"/>
      </right>
      <top style="thin">
        <color rgb="FF3C0A82"/>
      </top>
      <bottom/>
      <diagonal/>
    </border>
    <border>
      <left/>
      <right style="thin">
        <color rgb="FF3C0A82"/>
      </right>
      <top/>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thin">
        <color rgb="FF3C0A82"/>
      </left>
      <right style="medium">
        <color rgb="FF3C0A82"/>
      </right>
      <top/>
      <bottom style="thin">
        <color rgb="FF3C0A82"/>
      </bottom>
      <diagonal/>
    </border>
    <border>
      <left style="thin">
        <color rgb="FF3C0A82"/>
      </left>
      <right/>
      <top style="thin">
        <color rgb="FF3C0A82"/>
      </top>
      <bottom style="thin">
        <color auto="1"/>
      </bottom>
      <diagonal/>
    </border>
    <border>
      <left/>
      <right style="thin">
        <color rgb="FF3C0A82"/>
      </right>
      <top style="thin">
        <color rgb="FF3C0A82"/>
      </top>
      <bottom style="thin">
        <color auto="1"/>
      </bottom>
      <diagonal/>
    </border>
    <border>
      <left style="thin">
        <color rgb="FF3C0A82"/>
      </left>
      <right/>
      <top style="thin">
        <color rgb="FF3C0A82"/>
      </top>
      <bottom style="medium">
        <color rgb="FF3C0A82"/>
      </bottom>
      <diagonal/>
    </border>
    <border>
      <left/>
      <right style="thin">
        <color rgb="FF3C0A82"/>
      </right>
      <top style="thin">
        <color rgb="FF3C0A82"/>
      </top>
      <bottom style="medium">
        <color rgb="FF3C0A82"/>
      </bottom>
      <diagonal/>
    </border>
    <border>
      <left style="thin">
        <color rgb="FF3C0A82"/>
      </left>
      <right/>
      <top style="medium">
        <color rgb="FF3C0A82"/>
      </top>
      <bottom style="thin">
        <color rgb="FF3C0A82"/>
      </bottom>
      <diagonal/>
    </border>
    <border>
      <left/>
      <right style="medium">
        <color rgb="FF3C0A82"/>
      </right>
      <top style="thin">
        <color rgb="FF3C0A82"/>
      </top>
      <bottom style="thin">
        <color auto="1"/>
      </bottom>
      <diagonal/>
    </border>
    <border>
      <left style="thin">
        <color rgb="FF3C0A82"/>
      </left>
      <right/>
      <top style="thin">
        <color auto="1"/>
      </top>
      <bottom style="thin">
        <color auto="1"/>
      </bottom>
      <diagonal/>
    </border>
    <border>
      <left/>
      <right style="thin">
        <color rgb="FF3C0A82"/>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3C0A82"/>
      </right>
      <top style="thin">
        <color rgb="FF3C0A82"/>
      </top>
      <bottom/>
      <diagonal/>
    </border>
    <border>
      <left style="thin">
        <color rgb="FF3C0A82"/>
      </left>
      <right/>
      <top/>
      <bottom/>
      <diagonal/>
    </border>
    <border>
      <left style="thin">
        <color rgb="FF3C0A82"/>
      </left>
      <right/>
      <top/>
      <bottom style="thin">
        <color auto="1"/>
      </bottom>
      <diagonal/>
    </border>
    <border>
      <left style="thin">
        <color indexed="64"/>
      </left>
      <right/>
      <top style="thin">
        <color auto="1"/>
      </top>
      <bottom/>
      <diagonal/>
    </border>
    <border>
      <left/>
      <right style="thin">
        <color rgb="FF3C0A82"/>
      </right>
      <top style="thin">
        <color auto="1"/>
      </top>
      <bottom/>
      <diagonal/>
    </border>
    <border>
      <left style="medium">
        <color rgb="FF3C0A82"/>
      </left>
      <right style="thin">
        <color rgb="FF3C0A82"/>
      </right>
      <top style="thin">
        <color rgb="FF3C0A82"/>
      </top>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6">
    <xf numFmtId="0" fontId="0" fillId="0" borderId="0"/>
    <xf numFmtId="9"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576">
    <xf numFmtId="0" fontId="0" fillId="0" borderId="0" xfId="0"/>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9" xfId="0" applyFont="1" applyFill="1" applyBorder="1" applyAlignment="1">
      <alignment vertical="center" wrapText="1"/>
    </xf>
    <xf numFmtId="0" fontId="3" fillId="2" borderId="30" xfId="0" applyFont="1" applyFill="1" applyBorder="1" applyAlignment="1">
      <alignment horizontal="center" vertical="center" wrapText="1"/>
    </xf>
    <xf numFmtId="0" fontId="2" fillId="2" borderId="27" xfId="0" applyFont="1" applyFill="1" applyBorder="1" applyAlignment="1">
      <alignment vertical="center" wrapText="1"/>
    </xf>
    <xf numFmtId="0" fontId="10" fillId="2" borderId="0" xfId="0" applyFont="1" applyFill="1" applyAlignment="1">
      <alignment vertical="center" wrapText="1"/>
    </xf>
    <xf numFmtId="0" fontId="11" fillId="2" borderId="0" xfId="0" applyFont="1" applyFill="1" applyAlignment="1">
      <alignment vertical="center" wrapText="1"/>
    </xf>
    <xf numFmtId="0" fontId="2" fillId="2" borderId="30" xfId="0" applyFont="1" applyFill="1" applyBorder="1" applyAlignment="1">
      <alignment vertical="center" wrapText="1"/>
    </xf>
    <xf numFmtId="0" fontId="3" fillId="2" borderId="0" xfId="0" applyFont="1" applyFill="1" applyAlignment="1">
      <alignment horizontal="center" vertical="center" wrapText="1"/>
    </xf>
    <xf numFmtId="0" fontId="3" fillId="2" borderId="25" xfId="0" applyFont="1" applyFill="1" applyBorder="1" applyAlignment="1">
      <alignment horizontal="center" vertical="center" wrapText="1"/>
    </xf>
    <xf numFmtId="0" fontId="2" fillId="2" borderId="31" xfId="0" applyFont="1" applyFill="1" applyBorder="1" applyAlignment="1">
      <alignment vertical="center" wrapText="1"/>
    </xf>
    <xf numFmtId="0" fontId="11" fillId="2" borderId="0" xfId="0" applyFont="1" applyFill="1"/>
    <xf numFmtId="0" fontId="11" fillId="2" borderId="0" xfId="0" applyFont="1" applyFill="1" applyAlignment="1">
      <alignment horizontal="center"/>
    </xf>
    <xf numFmtId="0" fontId="11" fillId="0" borderId="0" xfId="0" applyFont="1" applyAlignment="1">
      <alignment horizontal="center"/>
    </xf>
    <xf numFmtId="0" fontId="11" fillId="0" borderId="0" xfId="0" applyFont="1"/>
    <xf numFmtId="0" fontId="2" fillId="2" borderId="0" xfId="0" applyFont="1" applyFill="1"/>
    <xf numFmtId="0" fontId="2" fillId="2" borderId="0" xfId="0" applyFont="1" applyFill="1" applyAlignment="1">
      <alignment horizontal="center"/>
    </xf>
    <xf numFmtId="0" fontId="3" fillId="2" borderId="0" xfId="0" applyFont="1" applyFill="1" applyAlignment="1">
      <alignment wrapText="1"/>
    </xf>
    <xf numFmtId="0" fontId="3" fillId="0" borderId="0" xfId="0" applyFont="1" applyAlignment="1">
      <alignment wrapText="1"/>
    </xf>
    <xf numFmtId="0" fontId="2" fillId="0" borderId="0" xfId="0" applyFont="1" applyAlignment="1">
      <alignment horizontal="center"/>
    </xf>
    <xf numFmtId="0" fontId="2" fillId="0" borderId="0" xfId="0" applyFont="1"/>
    <xf numFmtId="0" fontId="3" fillId="2" borderId="0" xfId="0" applyFont="1" applyFill="1"/>
    <xf numFmtId="0" fontId="3" fillId="2" borderId="0" xfId="0" applyFont="1" applyFill="1" applyAlignment="1">
      <alignment horizontal="center"/>
    </xf>
    <xf numFmtId="0" fontId="3" fillId="0" borderId="0" xfId="0" applyFont="1" applyAlignment="1">
      <alignment horizontal="center"/>
    </xf>
    <xf numFmtId="0" fontId="3" fillId="0" borderId="0" xfId="0" applyFont="1"/>
    <xf numFmtId="0" fontId="3" fillId="2" borderId="24" xfId="0" applyFont="1" applyFill="1" applyBorder="1" applyAlignment="1">
      <alignment horizontal="left"/>
    </xf>
    <xf numFmtId="0" fontId="2" fillId="2" borderId="25" xfId="0" applyFont="1" applyFill="1" applyBorder="1" applyAlignment="1">
      <alignment horizontal="center"/>
    </xf>
    <xf numFmtId="0" fontId="2" fillId="2" borderId="26" xfId="0" applyFont="1" applyFill="1" applyBorder="1" applyAlignment="1">
      <alignment horizontal="center"/>
    </xf>
    <xf numFmtId="0" fontId="9" fillId="4" borderId="73" xfId="0" applyFont="1" applyFill="1" applyBorder="1" applyAlignment="1">
      <alignment horizontal="center"/>
    </xf>
    <xf numFmtId="0" fontId="2" fillId="2" borderId="60" xfId="0" applyFont="1" applyFill="1" applyBorder="1" applyAlignment="1">
      <alignment horizontal="center"/>
    </xf>
    <xf numFmtId="0" fontId="2" fillId="2" borderId="75" xfId="0" applyFont="1" applyFill="1" applyBorder="1" applyAlignment="1">
      <alignment horizontal="center"/>
    </xf>
    <xf numFmtId="0" fontId="2" fillId="2" borderId="61" xfId="0" applyFont="1" applyFill="1" applyBorder="1" applyAlignment="1">
      <alignment horizontal="center"/>
    </xf>
    <xf numFmtId="0" fontId="2" fillId="2" borderId="60" xfId="0" applyFont="1" applyFill="1" applyBorder="1" applyAlignment="1">
      <alignment vertical="center" wrapText="1"/>
    </xf>
    <xf numFmtId="0" fontId="2" fillId="2" borderId="75" xfId="0" applyFont="1" applyFill="1" applyBorder="1" applyAlignment="1">
      <alignment vertical="center" wrapText="1"/>
    </xf>
    <xf numFmtId="0" fontId="2" fillId="2" borderId="61" xfId="0" applyFont="1" applyFill="1" applyBorder="1" applyAlignment="1">
      <alignment vertical="center" wrapText="1"/>
    </xf>
    <xf numFmtId="0" fontId="2" fillId="2" borderId="24" xfId="0" applyFont="1" applyFill="1" applyBorder="1" applyAlignment="1">
      <alignment horizontal="center"/>
    </xf>
    <xf numFmtId="0" fontId="3" fillId="0" borderId="48" xfId="0" applyFont="1" applyBorder="1" applyAlignment="1">
      <alignment horizontal="left" vertical="center" wrapText="1"/>
    </xf>
    <xf numFmtId="0" fontId="3" fillId="2" borderId="27" xfId="0" applyFont="1" applyFill="1" applyBorder="1" applyAlignment="1">
      <alignment horizontal="left" vertical="center"/>
    </xf>
    <xf numFmtId="166" fontId="2" fillId="2" borderId="0" xfId="0" applyNumberFormat="1" applyFont="1" applyFill="1" applyAlignment="1">
      <alignment horizontal="center" vertical="center"/>
    </xf>
    <xf numFmtId="166" fontId="2" fillId="2" borderId="28" xfId="0" applyNumberFormat="1" applyFont="1" applyFill="1" applyBorder="1" applyAlignment="1">
      <alignment horizontal="center" vertic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166" fontId="0" fillId="0" borderId="15" xfId="0" applyNumberFormat="1" applyBorder="1" applyAlignment="1">
      <alignment horizontal="center" vertical="center"/>
    </xf>
    <xf numFmtId="1" fontId="0" fillId="0" borderId="15" xfId="0" applyNumberFormat="1" applyBorder="1" applyAlignment="1">
      <alignment horizontal="center" vertical="center"/>
    </xf>
    <xf numFmtId="0" fontId="12" fillId="4" borderId="0" xfId="0" applyFont="1" applyFill="1" applyAlignment="1">
      <alignment horizontal="center"/>
    </xf>
    <xf numFmtId="0" fontId="12" fillId="4" borderId="25" xfId="0" applyFont="1" applyFill="1" applyBorder="1" applyAlignment="1">
      <alignment horizontal="center"/>
    </xf>
    <xf numFmtId="0" fontId="12" fillId="4" borderId="26" xfId="0" applyFont="1" applyFill="1" applyBorder="1" applyAlignment="1">
      <alignment horizontal="center"/>
    </xf>
    <xf numFmtId="0" fontId="12" fillId="4" borderId="27" xfId="0" applyFont="1" applyFill="1" applyBorder="1" applyAlignment="1">
      <alignment horizontal="center"/>
    </xf>
    <xf numFmtId="0" fontId="12" fillId="4" borderId="28" xfId="0" applyFont="1" applyFill="1" applyBorder="1" applyAlignment="1">
      <alignment horizontal="center"/>
    </xf>
    <xf numFmtId="0" fontId="2" fillId="0" borderId="48" xfId="0" applyFont="1" applyBorder="1" applyAlignment="1">
      <alignment horizontal="center" vertical="center"/>
    </xf>
    <xf numFmtId="0" fontId="2" fillId="2" borderId="29" xfId="0" applyFont="1" applyFill="1" applyBorder="1" applyAlignment="1">
      <alignment horizontal="center" vertical="center"/>
    </xf>
    <xf numFmtId="166" fontId="2" fillId="2" borderId="30" xfId="0" applyNumberFormat="1" applyFont="1" applyFill="1" applyBorder="1" applyAlignment="1">
      <alignment horizontal="center" vertical="center"/>
    </xf>
    <xf numFmtId="166" fontId="2" fillId="2" borderId="31" xfId="0" applyNumberFormat="1" applyFont="1" applyFill="1" applyBorder="1" applyAlignment="1">
      <alignment horizontal="center" vertical="center"/>
    </xf>
    <xf numFmtId="0" fontId="3" fillId="2" borderId="29" xfId="0" applyFont="1" applyFill="1" applyBorder="1" applyAlignment="1">
      <alignment horizontal="left" vertical="center"/>
    </xf>
    <xf numFmtId="0" fontId="3" fillId="2" borderId="24" xfId="0" applyFont="1" applyFill="1" applyBorder="1" applyAlignment="1">
      <alignment horizontal="left" vertical="center"/>
    </xf>
    <xf numFmtId="166" fontId="2" fillId="2" borderId="25" xfId="0" applyNumberFormat="1" applyFont="1" applyFill="1" applyBorder="1" applyAlignment="1">
      <alignment horizontal="center" vertical="center"/>
    </xf>
    <xf numFmtId="166" fontId="2" fillId="2" borderId="26" xfId="0" applyNumberFormat="1" applyFont="1" applyFill="1" applyBorder="1" applyAlignment="1">
      <alignment horizontal="center" vertical="center"/>
    </xf>
    <xf numFmtId="166" fontId="2" fillId="0" borderId="15" xfId="0" applyNumberFormat="1" applyFont="1" applyBorder="1" applyAlignment="1">
      <alignment horizontal="center" vertical="center"/>
    </xf>
    <xf numFmtId="0" fontId="2" fillId="0" borderId="15" xfId="0" applyFont="1" applyBorder="1" applyAlignment="1">
      <alignment horizontal="center" vertical="center"/>
    </xf>
    <xf numFmtId="0" fontId="9" fillId="4" borderId="74" xfId="0" applyFont="1" applyFill="1" applyBorder="1" applyAlignment="1">
      <alignment horizontal="center"/>
    </xf>
    <xf numFmtId="0" fontId="2" fillId="2" borderId="89" xfId="0" applyFont="1" applyFill="1" applyBorder="1" applyAlignment="1">
      <alignment horizontal="center"/>
    </xf>
    <xf numFmtId="0" fontId="2" fillId="2" borderId="90" xfId="0" applyFont="1" applyFill="1" applyBorder="1" applyAlignment="1">
      <alignment horizontal="center"/>
    </xf>
    <xf numFmtId="0" fontId="2" fillId="2" borderId="91" xfId="0" applyFont="1" applyFill="1" applyBorder="1" applyAlignment="1">
      <alignment horizontal="center"/>
    </xf>
    <xf numFmtId="0" fontId="9" fillId="4" borderId="72" xfId="0" applyFont="1" applyFill="1" applyBorder="1" applyAlignment="1">
      <alignment horizontal="center"/>
    </xf>
    <xf numFmtId="0" fontId="9" fillId="4" borderId="92" xfId="0" applyFont="1" applyFill="1" applyBorder="1" applyAlignment="1">
      <alignment horizontal="center"/>
    </xf>
    <xf numFmtId="0" fontId="3" fillId="0" borderId="15" xfId="0" applyFont="1" applyBorder="1" applyAlignment="1">
      <alignment horizontal="center" vertical="center" wrapText="1"/>
    </xf>
    <xf numFmtId="0" fontId="3" fillId="0" borderId="49" xfId="0" applyFont="1" applyBorder="1" applyAlignment="1">
      <alignment horizontal="center" vertical="center" wrapText="1"/>
    </xf>
    <xf numFmtId="0" fontId="9" fillId="4" borderId="24" xfId="0" applyFont="1" applyFill="1" applyBorder="1" applyAlignment="1">
      <alignment horizontal="left"/>
    </xf>
    <xf numFmtId="0" fontId="2" fillId="2" borderId="43" xfId="0" applyFont="1" applyFill="1" applyBorder="1" applyAlignment="1">
      <alignment vertical="center" wrapText="1"/>
    </xf>
    <xf numFmtId="0" fontId="2" fillId="2" borderId="8" xfId="0" applyFont="1" applyFill="1" applyBorder="1" applyAlignment="1">
      <alignment vertical="center" wrapText="1"/>
    </xf>
    <xf numFmtId="0" fontId="2" fillId="2" borderId="40"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3" fillId="2" borderId="24" xfId="0" applyFont="1" applyFill="1" applyBorder="1" applyAlignment="1">
      <alignment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3" fillId="2" borderId="27" xfId="0" applyFont="1" applyFill="1" applyBorder="1" applyAlignment="1">
      <alignment vertical="center"/>
    </xf>
    <xf numFmtId="0" fontId="2" fillId="2" borderId="27" xfId="0" applyFont="1" applyFill="1" applyBorder="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vertical="center"/>
    </xf>
    <xf numFmtId="0" fontId="2" fillId="2" borderId="28"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31" xfId="0" applyFont="1" applyFill="1" applyBorder="1" applyAlignment="1">
      <alignment vertical="center"/>
    </xf>
    <xf numFmtId="0" fontId="3" fillId="2" borderId="24" xfId="0" applyFont="1" applyFill="1" applyBorder="1" applyAlignment="1">
      <alignment horizontal="right" vertical="center" wrapText="1"/>
    </xf>
    <xf numFmtId="0" fontId="3" fillId="2" borderId="0" xfId="0" applyFont="1" applyFill="1" applyAlignment="1">
      <alignment vertical="center" wrapText="1"/>
    </xf>
    <xf numFmtId="0" fontId="2" fillId="2" borderId="15" xfId="0" applyFont="1" applyFill="1" applyBorder="1" applyAlignment="1">
      <alignment horizontal="center" vertical="center" wrapText="1"/>
    </xf>
    <xf numFmtId="166" fontId="2" fillId="2" borderId="15" xfId="0" applyNumberFormat="1" applyFont="1" applyFill="1" applyBorder="1" applyAlignment="1">
      <alignment vertical="center" wrapText="1"/>
    </xf>
    <xf numFmtId="0" fontId="3" fillId="2" borderId="29" xfId="0" applyFont="1" applyFill="1" applyBorder="1" applyAlignment="1">
      <alignment vertical="center" wrapText="1"/>
    </xf>
    <xf numFmtId="0" fontId="3" fillId="2" borderId="32" xfId="0" applyFont="1" applyFill="1" applyBorder="1" applyAlignment="1">
      <alignment horizontal="right" vertical="center" wrapText="1"/>
    </xf>
    <xf numFmtId="0" fontId="3" fillId="2" borderId="54" xfId="0" applyFont="1" applyFill="1" applyBorder="1" applyAlignment="1">
      <alignment vertical="center"/>
    </xf>
    <xf numFmtId="0" fontId="2" fillId="2" borderId="54" xfId="0" applyFont="1" applyFill="1" applyBorder="1" applyAlignment="1">
      <alignment horizontal="left" vertical="center" wrapText="1"/>
    </xf>
    <xf numFmtId="0" fontId="2" fillId="2" borderId="20" xfId="0" applyFont="1" applyFill="1" applyBorder="1" applyAlignment="1">
      <alignment vertical="center" wrapText="1"/>
    </xf>
    <xf numFmtId="0" fontId="2" fillId="2" borderId="6" xfId="0" applyFont="1" applyFill="1" applyBorder="1" applyAlignment="1">
      <alignment horizontal="center" vertical="center" wrapText="1"/>
    </xf>
    <xf numFmtId="166" fontId="2" fillId="0" borderId="6" xfId="1" applyNumberFormat="1" applyFont="1" applyFill="1" applyBorder="1" applyAlignment="1" applyProtection="1">
      <alignment horizontal="center" vertical="center" wrapText="1"/>
    </xf>
    <xf numFmtId="0" fontId="3" fillId="2" borderId="34" xfId="0" applyFont="1" applyFill="1" applyBorder="1" applyAlignment="1">
      <alignment vertical="center" wrapText="1"/>
    </xf>
    <xf numFmtId="0" fontId="3" fillId="2" borderId="20" xfId="0" applyFont="1" applyFill="1" applyBorder="1" applyAlignment="1">
      <alignment horizontal="right" vertical="center" wrapText="1"/>
    </xf>
    <xf numFmtId="0" fontId="3" fillId="2" borderId="11" xfId="0" applyFont="1" applyFill="1" applyBorder="1" applyAlignment="1">
      <alignment vertical="center"/>
    </xf>
    <xf numFmtId="0" fontId="3" fillId="2" borderId="28" xfId="0" applyFont="1" applyFill="1" applyBorder="1" applyAlignment="1">
      <alignment vertical="center" wrapText="1"/>
    </xf>
    <xf numFmtId="0" fontId="2" fillId="2" borderId="11" xfId="0" applyFont="1" applyFill="1" applyBorder="1" applyAlignment="1">
      <alignment horizontal="left" vertical="center"/>
    </xf>
    <xf numFmtId="166" fontId="2" fillId="0" borderId="15" xfId="1" applyNumberFormat="1" applyFont="1" applyFill="1" applyBorder="1" applyAlignment="1" applyProtection="1">
      <alignment horizontal="center" vertical="center" wrapText="1"/>
    </xf>
    <xf numFmtId="0" fontId="2" fillId="2" borderId="20" xfId="0" applyFont="1" applyFill="1" applyBorder="1" applyAlignment="1">
      <alignment vertical="center"/>
    </xf>
    <xf numFmtId="0" fontId="3" fillId="2" borderId="13" xfId="0" applyFont="1" applyFill="1" applyBorder="1" applyAlignment="1">
      <alignment vertical="center"/>
    </xf>
    <xf numFmtId="0" fontId="3" fillId="2" borderId="10" xfId="0" applyFont="1" applyFill="1" applyBorder="1" applyAlignment="1">
      <alignment vertical="center" wrapText="1"/>
    </xf>
    <xf numFmtId="0" fontId="3" fillId="2" borderId="39" xfId="0" applyFont="1" applyFill="1" applyBorder="1" applyAlignment="1">
      <alignment vertical="center" wrapText="1"/>
    </xf>
    <xf numFmtId="0" fontId="3" fillId="2" borderId="35" xfId="0" applyFont="1" applyFill="1" applyBorder="1" applyAlignment="1">
      <alignment vertical="center"/>
    </xf>
    <xf numFmtId="0" fontId="3" fillId="2" borderId="30" xfId="0" applyFont="1" applyFill="1" applyBorder="1" applyAlignment="1">
      <alignment vertical="center" wrapText="1"/>
    </xf>
    <xf numFmtId="165" fontId="3" fillId="2" borderId="30" xfId="0" applyNumberFormat="1" applyFont="1" applyFill="1" applyBorder="1" applyAlignment="1">
      <alignment horizontal="center" vertical="center" wrapText="1"/>
    </xf>
    <xf numFmtId="165" fontId="3" fillId="2" borderId="31" xfId="0" applyNumberFormat="1"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vertical="center"/>
    </xf>
    <xf numFmtId="0" fontId="2" fillId="2" borderId="25" xfId="0" applyFont="1" applyFill="1" applyBorder="1" applyAlignment="1">
      <alignment horizontal="left" vertical="center" wrapText="1"/>
    </xf>
    <xf numFmtId="166" fontId="2" fillId="2" borderId="25"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9" fontId="3" fillId="2" borderId="0" xfId="1" applyFont="1" applyFill="1" applyAlignment="1" applyProtection="1">
      <alignment vertical="center" wrapText="1"/>
    </xf>
    <xf numFmtId="0" fontId="3" fillId="2" borderId="27" xfId="0" applyFont="1" applyFill="1" applyBorder="1" applyAlignment="1">
      <alignment horizontal="right" vertical="center" wrapText="1"/>
    </xf>
    <xf numFmtId="0" fontId="3" fillId="2" borderId="0" xfId="0" applyFont="1" applyFill="1" applyAlignment="1">
      <alignment horizontal="right" vertical="center"/>
    </xf>
    <xf numFmtId="166" fontId="3" fillId="2" borderId="0" xfId="0" applyNumberFormat="1" applyFont="1" applyFill="1" applyAlignment="1">
      <alignment horizontal="center" vertical="center" wrapText="1"/>
    </xf>
    <xf numFmtId="166" fontId="3" fillId="2" borderId="28" xfId="0" applyNumberFormat="1" applyFont="1" applyFill="1" applyBorder="1" applyAlignment="1">
      <alignment horizontal="center" vertical="center" wrapText="1"/>
    </xf>
    <xf numFmtId="0" fontId="4" fillId="2" borderId="80" xfId="0" applyFont="1" applyFill="1" applyBorder="1" applyAlignment="1">
      <alignment vertical="center"/>
    </xf>
    <xf numFmtId="0" fontId="2" fillId="2" borderId="65" xfId="0" applyFont="1" applyFill="1" applyBorder="1" applyAlignment="1">
      <alignment vertical="center"/>
    </xf>
    <xf numFmtId="0" fontId="2" fillId="2" borderId="14" xfId="0" applyFont="1" applyFill="1" applyBorder="1" applyAlignment="1">
      <alignment vertical="center"/>
    </xf>
    <xf numFmtId="166" fontId="2" fillId="0" borderId="15" xfId="0" applyNumberFormat="1" applyFont="1" applyBorder="1" applyAlignment="1">
      <alignment vertical="center" wrapText="1"/>
    </xf>
    <xf numFmtId="0" fontId="3" fillId="2" borderId="0" xfId="0" applyFont="1" applyFill="1" applyAlignment="1">
      <alignment vertical="center"/>
    </xf>
    <xf numFmtId="0" fontId="3" fillId="2" borderId="29" xfId="0" applyFont="1" applyFill="1" applyBorder="1" applyAlignment="1">
      <alignment horizontal="right" vertical="center" wrapText="1"/>
    </xf>
    <xf numFmtId="0" fontId="3" fillId="2" borderId="30" xfId="0" applyFont="1" applyFill="1" applyBorder="1" applyAlignment="1">
      <alignment vertical="center"/>
    </xf>
    <xf numFmtId="0" fontId="3" fillId="2" borderId="31" xfId="0" applyFont="1" applyFill="1" applyBorder="1" applyAlignment="1">
      <alignment vertical="center" wrapText="1"/>
    </xf>
    <xf numFmtId="0" fontId="2" fillId="2" borderId="1" xfId="0" applyFont="1" applyFill="1" applyBorder="1" applyAlignment="1">
      <alignment vertical="center" wrapText="1"/>
    </xf>
    <xf numFmtId="165" fontId="3" fillId="2" borderId="0" xfId="0" applyNumberFormat="1" applyFont="1" applyFill="1" applyAlignment="1">
      <alignment horizontal="center" vertical="center" wrapText="1"/>
    </xf>
    <xf numFmtId="165" fontId="3" fillId="2" borderId="2" xfId="0" applyNumberFormat="1" applyFont="1" applyFill="1" applyBorder="1" applyAlignment="1">
      <alignment horizontal="center" vertical="center" wrapText="1"/>
    </xf>
    <xf numFmtId="165" fontId="3" fillId="2" borderId="28" xfId="0" applyNumberFormat="1" applyFont="1" applyFill="1" applyBorder="1" applyAlignment="1">
      <alignment horizontal="center" vertical="center" wrapText="1"/>
    </xf>
    <xf numFmtId="165" fontId="2" fillId="2" borderId="75" xfId="0" applyNumberFormat="1" applyFont="1" applyFill="1" applyBorder="1" applyAlignment="1">
      <alignment vertical="center" wrapText="1"/>
    </xf>
    <xf numFmtId="165" fontId="2" fillId="2" borderId="61" xfId="0" applyNumberFormat="1" applyFont="1" applyFill="1" applyBorder="1" applyAlignment="1">
      <alignment vertical="center" wrapText="1"/>
    </xf>
    <xf numFmtId="0" fontId="9" fillId="4" borderId="62" xfId="0" applyFont="1" applyFill="1" applyBorder="1" applyAlignment="1">
      <alignment vertical="center"/>
    </xf>
    <xf numFmtId="166" fontId="2" fillId="3" borderId="15" xfId="0" applyNumberFormat="1" applyFont="1" applyFill="1" applyBorder="1" applyAlignment="1" applyProtection="1">
      <alignment horizontal="center" vertical="center"/>
      <protection locked="0"/>
    </xf>
    <xf numFmtId="0" fontId="7" fillId="2" borderId="0" xfId="0" applyFont="1" applyFill="1" applyAlignment="1">
      <alignment vertical="center" wrapText="1"/>
    </xf>
    <xf numFmtId="0" fontId="9" fillId="4" borderId="44" xfId="0" applyFont="1" applyFill="1" applyBorder="1" applyAlignment="1">
      <alignment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3" borderId="47"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14" fontId="2" fillId="3" borderId="49" xfId="0" applyNumberFormat="1" applyFont="1" applyFill="1" applyBorder="1" applyAlignment="1" applyProtection="1">
      <alignment horizontal="center"/>
      <protection locked="0"/>
    </xf>
    <xf numFmtId="0" fontId="2" fillId="3" borderId="15"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protection locked="0"/>
    </xf>
    <xf numFmtId="0" fontId="2" fillId="3" borderId="52" xfId="0" applyFont="1" applyFill="1" applyBorder="1" applyAlignment="1" applyProtection="1">
      <alignment horizontal="center"/>
      <protection locked="0"/>
    </xf>
    <xf numFmtId="14" fontId="2" fillId="3" borderId="53" xfId="0" applyNumberFormat="1" applyFont="1" applyFill="1" applyBorder="1" applyAlignment="1" applyProtection="1">
      <alignment horizontal="center"/>
      <protection locked="0"/>
    </xf>
    <xf numFmtId="9" fontId="0" fillId="0" borderId="49" xfId="1" applyFont="1" applyBorder="1" applyAlignment="1">
      <alignment horizontal="center" vertical="center"/>
    </xf>
    <xf numFmtId="0" fontId="2" fillId="2" borderId="27" xfId="0" applyFont="1" applyFill="1" applyBorder="1" applyAlignment="1">
      <alignment horizontal="center"/>
    </xf>
    <xf numFmtId="166" fontId="2" fillId="3" borderId="15" xfId="0" applyNumberFormat="1"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vertical="center" wrapText="1"/>
      <protection locked="0"/>
    </xf>
    <xf numFmtId="0" fontId="2" fillId="3" borderId="63" xfId="0" applyFont="1" applyFill="1" applyBorder="1" applyAlignment="1" applyProtection="1">
      <alignment horizontal="center" vertical="center" wrapText="1"/>
      <protection locked="0"/>
    </xf>
    <xf numFmtId="0" fontId="3" fillId="2" borderId="28" xfId="0" applyFont="1" applyFill="1" applyBorder="1" applyAlignment="1">
      <alignment horizontal="center" vertical="center" wrapText="1"/>
    </xf>
    <xf numFmtId="0" fontId="2" fillId="2" borderId="107" xfId="0" applyFont="1" applyFill="1" applyBorder="1" applyAlignment="1">
      <alignment vertical="center" wrapText="1"/>
    </xf>
    <xf numFmtId="0" fontId="2" fillId="2" borderId="108" xfId="0" applyFont="1" applyFill="1" applyBorder="1" applyAlignment="1">
      <alignment vertical="center" wrapText="1"/>
    </xf>
    <xf numFmtId="0" fontId="2" fillId="2" borderId="109" xfId="0" applyFont="1" applyFill="1" applyBorder="1" applyAlignment="1">
      <alignment vertical="center" wrapText="1"/>
    </xf>
    <xf numFmtId="0" fontId="3" fillId="2" borderId="110" xfId="0" applyFont="1" applyFill="1" applyBorder="1" applyAlignment="1">
      <alignment horizontal="right" vertical="center" wrapText="1"/>
    </xf>
    <xf numFmtId="0" fontId="9" fillId="4" borderId="111" xfId="0" applyFont="1" applyFill="1" applyBorder="1" applyAlignment="1">
      <alignment vertical="center"/>
    </xf>
    <xf numFmtId="0" fontId="9" fillId="4" borderId="111" xfId="0" applyFont="1" applyFill="1" applyBorder="1" applyAlignment="1">
      <alignment vertical="center" wrapText="1"/>
    </xf>
    <xf numFmtId="0" fontId="2" fillId="2" borderId="15" xfId="0" applyFont="1" applyFill="1" applyBorder="1" applyAlignment="1">
      <alignment horizontal="left" vertical="center" wrapText="1"/>
    </xf>
    <xf numFmtId="0" fontId="2" fillId="2" borderId="114" xfId="0" applyFont="1" applyFill="1" applyBorder="1" applyAlignment="1">
      <alignment vertical="center" wrapText="1"/>
    </xf>
    <xf numFmtId="0" fontId="2" fillId="2" borderId="111" xfId="0" applyFont="1" applyFill="1" applyBorder="1" applyAlignment="1">
      <alignment vertical="center" wrapText="1"/>
    </xf>
    <xf numFmtId="0" fontId="2" fillId="2" borderId="111" xfId="0" applyFont="1" applyFill="1" applyBorder="1" applyAlignment="1">
      <alignment vertical="center"/>
    </xf>
    <xf numFmtId="0" fontId="2" fillId="2" borderId="112" xfId="0" applyFont="1" applyFill="1" applyBorder="1" applyAlignment="1">
      <alignment vertical="center" wrapText="1"/>
    </xf>
    <xf numFmtId="0" fontId="2" fillId="2" borderId="115" xfId="0" applyFont="1" applyFill="1" applyBorder="1" applyAlignment="1">
      <alignment vertical="center" wrapText="1"/>
    </xf>
    <xf numFmtId="0" fontId="3" fillId="2" borderId="54"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12" fillId="2" borderId="0" xfId="0" applyFont="1" applyFill="1" applyAlignment="1">
      <alignment vertical="center" wrapText="1"/>
    </xf>
    <xf numFmtId="0" fontId="2" fillId="3" borderId="54" xfId="0" applyFont="1" applyFill="1" applyBorder="1" applyAlignment="1" applyProtection="1">
      <alignment horizontal="center" vertical="center" wrapText="1"/>
      <protection locked="0"/>
    </xf>
    <xf numFmtId="166" fontId="2" fillId="3" borderId="15" xfId="0" applyNumberFormat="1" applyFont="1" applyFill="1" applyBorder="1" applyAlignment="1" applyProtection="1">
      <alignment vertical="center" wrapText="1"/>
      <protection locked="0"/>
    </xf>
    <xf numFmtId="0" fontId="0" fillId="0" borderId="0" xfId="0" applyAlignment="1">
      <alignment horizontal="center"/>
    </xf>
    <xf numFmtId="43" fontId="0" fillId="0" borderId="0" xfId="3" applyFont="1"/>
    <xf numFmtId="0" fontId="19" fillId="0" borderId="6" xfId="0" applyFont="1" applyBorder="1" applyAlignment="1">
      <alignment horizontal="center"/>
    </xf>
    <xf numFmtId="43" fontId="19" fillId="0" borderId="6" xfId="3" applyFont="1" applyBorder="1" applyAlignment="1">
      <alignment horizontal="center"/>
    </xf>
    <xf numFmtId="0" fontId="19" fillId="0" borderId="0" xfId="0" applyFont="1" applyAlignment="1">
      <alignment horizontal="center"/>
    </xf>
    <xf numFmtId="0" fontId="0" fillId="0" borderId="11" xfId="0" applyBorder="1" applyAlignment="1">
      <alignment horizontal="center"/>
    </xf>
    <xf numFmtId="0" fontId="0" fillId="0" borderId="118" xfId="0" applyBorder="1"/>
    <xf numFmtId="0" fontId="0" fillId="0" borderId="118" xfId="0" applyBorder="1" applyAlignment="1">
      <alignment horizontal="center"/>
    </xf>
    <xf numFmtId="43" fontId="0" fillId="0" borderId="0" xfId="3" applyFont="1" applyBorder="1"/>
    <xf numFmtId="43" fontId="0" fillId="0" borderId="118" xfId="3" applyFont="1" applyBorder="1"/>
    <xf numFmtId="0" fontId="20" fillId="0" borderId="0" xfId="0" applyFont="1"/>
    <xf numFmtId="0" fontId="19" fillId="0" borderId="119" xfId="0" applyFont="1" applyBorder="1"/>
    <xf numFmtId="0" fontId="0" fillId="0" borderId="119" xfId="0" applyBorder="1" applyAlignment="1">
      <alignment horizontal="center"/>
    </xf>
    <xf numFmtId="43" fontId="0" fillId="0" borderId="119" xfId="3" applyFont="1" applyBorder="1"/>
    <xf numFmtId="0" fontId="0" fillId="0" borderId="119" xfId="0" applyBorder="1"/>
    <xf numFmtId="43" fontId="18" fillId="0" borderId="118" xfId="3" applyFont="1" applyBorder="1"/>
    <xf numFmtId="43" fontId="18" fillId="0" borderId="119" xfId="3" applyFont="1" applyBorder="1"/>
    <xf numFmtId="0" fontId="0" fillId="0" borderId="119" xfId="0" applyBorder="1" applyAlignment="1">
      <alignment wrapText="1"/>
    </xf>
    <xf numFmtId="9" fontId="0" fillId="0" borderId="0" xfId="3" applyNumberFormat="1" applyFont="1" applyBorder="1"/>
    <xf numFmtId="43" fontId="20" fillId="0" borderId="0" xfId="0" applyNumberFormat="1" applyFont="1"/>
    <xf numFmtId="0" fontId="0" fillId="0" borderId="9" xfId="0" applyBorder="1" applyAlignment="1">
      <alignment horizontal="center"/>
    </xf>
    <xf numFmtId="0" fontId="0" fillId="0" borderId="7" xfId="0" applyBorder="1"/>
    <xf numFmtId="0" fontId="0" fillId="0" borderId="7" xfId="0" applyBorder="1" applyAlignment="1">
      <alignment horizontal="center"/>
    </xf>
    <xf numFmtId="43" fontId="0" fillId="0" borderId="7" xfId="3" applyFont="1" applyBorder="1"/>
    <xf numFmtId="43" fontId="0" fillId="0" borderId="12" xfId="3" applyFont="1" applyBorder="1"/>
    <xf numFmtId="0" fontId="23" fillId="2" borderId="0" xfId="0" applyFont="1" applyFill="1" applyAlignment="1">
      <alignment vertical="center" wrapText="1"/>
    </xf>
    <xf numFmtId="0" fontId="24" fillId="0" borderId="0" xfId="0" applyFont="1"/>
    <xf numFmtId="0" fontId="25" fillId="2" borderId="0" xfId="0" applyFont="1" applyFill="1" applyAlignment="1">
      <alignment vertical="center" wrapText="1"/>
    </xf>
    <xf numFmtId="43" fontId="18" fillId="5" borderId="120" xfId="3" applyFont="1" applyFill="1" applyBorder="1"/>
    <xf numFmtId="43" fontId="18" fillId="5" borderId="121" xfId="3" applyFont="1" applyFill="1" applyBorder="1"/>
    <xf numFmtId="0" fontId="26" fillId="0" borderId="0" xfId="0" applyFont="1"/>
    <xf numFmtId="0" fontId="27" fillId="2" borderId="0" xfId="0" applyFont="1" applyFill="1" applyAlignment="1">
      <alignment vertical="center" wrapText="1"/>
    </xf>
    <xf numFmtId="0" fontId="27" fillId="0" borderId="0" xfId="0" applyFont="1"/>
    <xf numFmtId="0" fontId="30" fillId="2" borderId="0" xfId="0" applyFont="1" applyFill="1" applyAlignment="1">
      <alignment vertical="center" wrapText="1"/>
    </xf>
    <xf numFmtId="0" fontId="27" fillId="2" borderId="0" xfId="0" applyFont="1" applyFill="1" applyAlignment="1">
      <alignment vertical="center"/>
    </xf>
    <xf numFmtId="0" fontId="27" fillId="2" borderId="0" xfId="0" applyFont="1" applyFill="1" applyAlignment="1">
      <alignment horizontal="center" vertical="center"/>
    </xf>
    <xf numFmtId="9" fontId="27" fillId="2" borderId="0" xfId="1" applyFont="1" applyFill="1" applyAlignment="1" applyProtection="1">
      <alignment horizontal="center" vertical="center"/>
    </xf>
    <xf numFmtId="9" fontId="30" fillId="2" borderId="0" xfId="1" applyFont="1" applyFill="1" applyAlignment="1" applyProtection="1">
      <alignment vertical="center" wrapText="1"/>
    </xf>
    <xf numFmtId="0" fontId="29" fillId="0" borderId="0" xfId="0" applyFont="1"/>
    <xf numFmtId="0" fontId="3" fillId="2" borderId="16" xfId="0" applyFont="1" applyFill="1" applyBorder="1" applyAlignment="1">
      <alignment horizontal="left" vertical="center"/>
    </xf>
    <xf numFmtId="0" fontId="3" fillId="2" borderId="65" xfId="0" applyFont="1" applyFill="1" applyBorder="1" applyAlignment="1">
      <alignment horizontal="left" vertical="center"/>
    </xf>
    <xf numFmtId="166" fontId="3" fillId="2" borderId="65" xfId="0" applyNumberFormat="1" applyFont="1" applyFill="1" applyBorder="1" applyAlignment="1">
      <alignment horizontal="center" vertical="center" wrapText="1"/>
    </xf>
    <xf numFmtId="166" fontId="3" fillId="2" borderId="113" xfId="0" applyNumberFormat="1" applyFont="1" applyFill="1" applyBorder="1" applyAlignment="1">
      <alignment horizontal="center" vertical="center" wrapText="1"/>
    </xf>
    <xf numFmtId="0" fontId="32" fillId="0" borderId="0" xfId="0" applyFont="1"/>
    <xf numFmtId="0" fontId="33" fillId="2" borderId="0" xfId="0" applyFont="1" applyFill="1" applyAlignment="1">
      <alignment horizontal="left"/>
    </xf>
    <xf numFmtId="0" fontId="33" fillId="2" borderId="0" xfId="0" applyFont="1" applyFill="1" applyAlignment="1">
      <alignment horizontal="left" vertical="center" wrapText="1"/>
    </xf>
    <xf numFmtId="0" fontId="34" fillId="2" borderId="0" xfId="0" applyFont="1" applyFill="1" applyAlignment="1">
      <alignment horizontal="left" vertical="center" wrapText="1"/>
    </xf>
    <xf numFmtId="0" fontId="35" fillId="2" borderId="0" xfId="0" applyFont="1" applyFill="1" applyAlignment="1">
      <alignment horizontal="left" vertical="center" wrapText="1"/>
    </xf>
    <xf numFmtId="0" fontId="35" fillId="2" borderId="0" xfId="0" applyFont="1" applyFill="1" applyAlignment="1">
      <alignment horizontal="left"/>
    </xf>
    <xf numFmtId="0" fontId="36" fillId="2" borderId="0" xfId="0" applyFont="1" applyFill="1" applyAlignment="1">
      <alignment horizontal="left"/>
    </xf>
    <xf numFmtId="0" fontId="36" fillId="0" borderId="0" xfId="0" applyFont="1" applyAlignment="1">
      <alignment horizontal="left" wrapText="1"/>
    </xf>
    <xf numFmtId="0" fontId="35" fillId="0" borderId="0" xfId="0" applyFont="1" applyAlignment="1">
      <alignment horizontal="left"/>
    </xf>
    <xf numFmtId="0" fontId="33" fillId="0" borderId="0" xfId="0" applyFont="1" applyAlignment="1">
      <alignment horizontal="left"/>
    </xf>
    <xf numFmtId="0" fontId="23" fillId="0" borderId="0" xfId="0" applyFont="1" applyAlignment="1">
      <alignment horizontal="left"/>
    </xf>
    <xf numFmtId="0" fontId="24" fillId="0" borderId="0" xfId="0" applyFont="1" applyAlignment="1">
      <alignment horizontal="left"/>
    </xf>
    <xf numFmtId="166" fontId="3" fillId="0" borderId="15" xfId="0" applyNumberFormat="1" applyFont="1" applyBorder="1" applyAlignment="1" applyProtection="1">
      <alignment horizontal="center" vertical="center"/>
      <protection locked="0"/>
    </xf>
    <xf numFmtId="166" fontId="3" fillId="0" borderId="15" xfId="0" applyNumberFormat="1" applyFont="1" applyBorder="1" applyAlignment="1">
      <alignment horizontal="center" vertical="center"/>
    </xf>
    <xf numFmtId="166" fontId="18" fillId="0" borderId="15" xfId="0" applyNumberFormat="1" applyFont="1" applyBorder="1" applyAlignment="1">
      <alignment horizontal="center" vertical="center"/>
    </xf>
    <xf numFmtId="0" fontId="27" fillId="0" borderId="0" xfId="0" applyFont="1" applyAlignment="1">
      <alignment horizontal="center"/>
    </xf>
    <xf numFmtId="0" fontId="30" fillId="0" borderId="0" xfId="0" applyFont="1" applyAlignment="1">
      <alignment horizontal="center"/>
    </xf>
    <xf numFmtId="0" fontId="25" fillId="0" borderId="0" xfId="0" applyFont="1" applyAlignment="1">
      <alignment horizontal="left" wrapText="1"/>
    </xf>
    <xf numFmtId="0" fontId="23" fillId="0" borderId="0" xfId="0" applyFont="1" applyAlignment="1">
      <alignment horizontal="center"/>
    </xf>
    <xf numFmtId="0" fontId="23" fillId="2" borderId="0" xfId="0" applyFont="1" applyFill="1" applyAlignment="1">
      <alignment horizontal="center"/>
    </xf>
    <xf numFmtId="0" fontId="23" fillId="2" borderId="0" xfId="0" applyFont="1" applyFill="1"/>
    <xf numFmtId="0" fontId="25" fillId="0" borderId="0" xfId="0" applyFont="1" applyAlignment="1">
      <alignment wrapText="1"/>
    </xf>
    <xf numFmtId="0" fontId="37" fillId="0" borderId="0" xfId="0" applyFont="1" applyAlignment="1">
      <alignment horizontal="left"/>
    </xf>
    <xf numFmtId="0" fontId="25" fillId="2" borderId="0" xfId="0" applyFont="1" applyFill="1"/>
    <xf numFmtId="0" fontId="23" fillId="0" borderId="0" xfId="0" applyFont="1"/>
    <xf numFmtId="0" fontId="25" fillId="2" borderId="0" xfId="0" applyFont="1" applyFill="1" applyAlignment="1">
      <alignment horizontal="left"/>
    </xf>
    <xf numFmtId="0" fontId="2" fillId="0" borderId="128" xfId="0" applyFont="1" applyBorder="1" applyAlignment="1">
      <alignment horizontal="left" vertical="center" wrapText="1"/>
    </xf>
    <xf numFmtId="0" fontId="2" fillId="0" borderId="129" xfId="0" applyFont="1" applyBorder="1" applyAlignment="1">
      <alignment horizontal="left" vertical="center" wrapText="1"/>
    </xf>
    <xf numFmtId="0" fontId="2" fillId="0" borderId="130" xfId="0" applyFont="1" applyBorder="1" applyAlignment="1">
      <alignment horizontal="center" vertical="center"/>
    </xf>
    <xf numFmtId="0" fontId="2" fillId="0" borderId="6" xfId="0" applyFont="1" applyBorder="1" applyAlignment="1">
      <alignment horizontal="center" vertical="center"/>
    </xf>
    <xf numFmtId="0" fontId="22" fillId="5" borderId="123" xfId="0" applyFont="1" applyFill="1" applyBorder="1" applyAlignment="1">
      <alignment vertical="center" wrapText="1"/>
    </xf>
    <xf numFmtId="0" fontId="22" fillId="5" borderId="124" xfId="0" applyFont="1" applyFill="1" applyBorder="1" applyAlignment="1">
      <alignment vertical="center" wrapText="1"/>
    </xf>
    <xf numFmtId="0" fontId="32" fillId="0" borderId="0" xfId="0" applyFont="1" applyAlignment="1">
      <alignment horizontal="left"/>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xf>
    <xf numFmtId="0" fontId="2" fillId="2" borderId="15" xfId="0" applyFont="1" applyFill="1" applyBorder="1" applyAlignment="1">
      <alignment horizontal="left" vertical="center" wrapText="1"/>
    </xf>
    <xf numFmtId="0" fontId="3" fillId="2" borderId="6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13" xfId="0" applyFont="1" applyFill="1" applyBorder="1" applyAlignment="1">
      <alignment horizontal="center" vertical="center"/>
    </xf>
    <xf numFmtId="166" fontId="2" fillId="0" borderId="16" xfId="0" applyNumberFormat="1" applyFont="1" applyBorder="1" applyAlignment="1">
      <alignment vertical="center" wrapText="1"/>
    </xf>
    <xf numFmtId="0" fontId="9" fillId="4" borderId="111" xfId="0" applyFont="1" applyFill="1" applyBorder="1" applyAlignment="1">
      <alignment horizontal="center" vertical="center" wrapText="1"/>
    </xf>
    <xf numFmtId="0" fontId="9" fillId="4" borderId="111" xfId="0" applyFont="1" applyFill="1" applyBorder="1" applyAlignment="1">
      <alignment horizontal="center" vertical="center"/>
    </xf>
    <xf numFmtId="2" fontId="2" fillId="2" borderId="15" xfId="0" applyNumberFormat="1" applyFont="1" applyFill="1" applyBorder="1" applyAlignment="1">
      <alignment horizontal="left" vertical="center" wrapText="1"/>
    </xf>
    <xf numFmtId="43" fontId="4" fillId="0" borderId="16" xfId="3" applyFont="1" applyBorder="1" applyAlignment="1">
      <alignment vertical="center" wrapText="1"/>
    </xf>
    <xf numFmtId="43" fontId="4" fillId="0" borderId="16" xfId="3" applyFont="1" applyFill="1" applyBorder="1" applyAlignment="1">
      <alignment vertical="center" wrapText="1"/>
    </xf>
    <xf numFmtId="166" fontId="3" fillId="2" borderId="12" xfId="0" applyNumberFormat="1" applyFont="1" applyFill="1" applyBorder="1" applyAlignment="1">
      <alignment horizontal="center" vertical="center"/>
    </xf>
    <xf numFmtId="43" fontId="2" fillId="0" borderId="16" xfId="3" applyFont="1" applyFill="1" applyBorder="1" applyAlignment="1">
      <alignment vertical="center" wrapText="1"/>
    </xf>
    <xf numFmtId="166" fontId="4" fillId="0" borderId="16" xfId="0" applyNumberFormat="1" applyFont="1" applyBorder="1" applyAlignment="1">
      <alignment vertical="center" wrapText="1"/>
    </xf>
    <xf numFmtId="0" fontId="27" fillId="2" borderId="0" xfId="0" applyFont="1" applyFill="1" applyAlignment="1">
      <alignment vertical="center" wrapText="1"/>
    </xf>
    <xf numFmtId="0" fontId="28" fillId="0" borderId="0" xfId="0" applyFont="1" applyAlignment="1">
      <alignment vertical="center" wrapText="1"/>
    </xf>
    <xf numFmtId="0" fontId="29" fillId="0" borderId="0" xfId="0" applyFont="1" applyAlignment="1">
      <alignment vertical="center" wrapText="1"/>
    </xf>
    <xf numFmtId="0" fontId="27" fillId="0" borderId="0" xfId="0" applyFont="1" applyAlignment="1">
      <alignment wrapText="1"/>
    </xf>
    <xf numFmtId="0" fontId="28" fillId="0" borderId="0" xfId="0" applyFont="1" applyAlignment="1">
      <alignment wrapText="1"/>
    </xf>
    <xf numFmtId="0" fontId="23" fillId="2" borderId="0" xfId="0" applyFont="1" applyFill="1" applyAlignment="1">
      <alignment vertical="center" wrapText="1"/>
    </xf>
    <xf numFmtId="0" fontId="38" fillId="0" borderId="0" xfId="0" applyFont="1" applyAlignment="1">
      <alignment vertical="center" wrapText="1"/>
    </xf>
    <xf numFmtId="0" fontId="31" fillId="3" borderId="122" xfId="0" applyFont="1" applyFill="1" applyBorder="1" applyAlignment="1">
      <alignment wrapText="1"/>
    </xf>
    <xf numFmtId="0" fontId="18" fillId="3" borderId="123" xfId="0" applyFont="1" applyFill="1" applyBorder="1" applyAlignment="1">
      <alignment wrapText="1"/>
    </xf>
    <xf numFmtId="0" fontId="18" fillId="3" borderId="124" xfId="0" applyFont="1" applyFill="1" applyBorder="1" applyAlignment="1">
      <alignment wrapText="1"/>
    </xf>
    <xf numFmtId="0" fontId="0" fillId="0" borderId="0" xfId="0" applyAlignment="1">
      <alignment vertical="center" wrapText="1"/>
    </xf>
    <xf numFmtId="0" fontId="25" fillId="2" borderId="1" xfId="0" applyFont="1" applyFill="1" applyBorder="1" applyAlignment="1">
      <alignment vertical="center" wrapText="1"/>
    </xf>
    <xf numFmtId="0" fontId="18" fillId="0" borderId="0" xfId="0" applyFont="1" applyAlignment="1">
      <alignment vertical="center" wrapText="1"/>
    </xf>
    <xf numFmtId="0" fontId="21" fillId="5" borderId="122" xfId="0" applyFont="1" applyFill="1" applyBorder="1" applyAlignment="1">
      <alignment horizontal="left" vertical="center" wrapText="1"/>
    </xf>
    <xf numFmtId="0" fontId="21" fillId="5" borderId="123" xfId="0" applyFont="1" applyFill="1" applyBorder="1" applyAlignment="1">
      <alignment horizontal="left" vertical="center" wrapText="1"/>
    </xf>
    <xf numFmtId="0" fontId="2" fillId="2" borderId="0" xfId="0" applyFont="1" applyFill="1" applyAlignment="1">
      <alignment horizontal="left" vertical="center" wrapText="1"/>
    </xf>
    <xf numFmtId="0" fontId="2" fillId="3" borderId="59"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14" fontId="2" fillId="3" borderId="59" xfId="0" applyNumberFormat="1"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14" fontId="2" fillId="3" borderId="15" xfId="0" applyNumberFormat="1"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2" fillId="3" borderId="59"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2" fillId="2" borderId="30" xfId="0" applyFont="1" applyFill="1" applyBorder="1" applyAlignment="1">
      <alignment horizontal="left" vertical="center" wrapText="1"/>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3" fillId="2" borderId="54" xfId="0" applyFont="1" applyFill="1" applyBorder="1" applyAlignment="1">
      <alignment horizontal="center" vertical="center" wrapText="1"/>
    </xf>
    <xf numFmtId="165" fontId="3" fillId="2" borderId="54" xfId="0" applyNumberFormat="1" applyFont="1" applyFill="1" applyBorder="1" applyAlignment="1">
      <alignment horizontal="center" vertical="center" wrapText="1"/>
    </xf>
    <xf numFmtId="165" fontId="3" fillId="2" borderId="55" xfId="0" applyNumberFormat="1" applyFont="1" applyFill="1" applyBorder="1" applyAlignment="1">
      <alignment horizontal="center" vertical="center" wrapText="1"/>
    </xf>
    <xf numFmtId="9" fontId="2" fillId="3" borderId="15" xfId="1" applyFont="1" applyFill="1" applyBorder="1" applyAlignment="1" applyProtection="1">
      <alignment horizontal="center" vertical="center" wrapText="1"/>
      <protection locked="0"/>
    </xf>
    <xf numFmtId="166" fontId="3" fillId="2" borderId="15" xfId="0" applyNumberFormat="1" applyFont="1" applyFill="1" applyBorder="1" applyAlignment="1">
      <alignment horizontal="center" vertical="center" wrapText="1"/>
    </xf>
    <xf numFmtId="166" fontId="3" fillId="2" borderId="49" xfId="0" applyNumberFormat="1" applyFont="1" applyFill="1" applyBorder="1" applyAlignment="1">
      <alignment horizontal="center" vertical="center" wrapText="1"/>
    </xf>
    <xf numFmtId="0" fontId="9" fillId="4" borderId="54" xfId="0" applyFont="1" applyFill="1" applyBorder="1" applyAlignment="1">
      <alignment horizontal="center" vertical="center" wrapText="1"/>
    </xf>
    <xf numFmtId="2" fontId="2" fillId="3" borderId="41" xfId="1" applyNumberFormat="1" applyFont="1" applyFill="1" applyBorder="1" applyAlignment="1" applyProtection="1">
      <alignment horizontal="center" vertical="center"/>
      <protection locked="0"/>
    </xf>
    <xf numFmtId="2" fontId="2" fillId="3" borderId="84" xfId="1" applyNumberFormat="1" applyFont="1" applyFill="1" applyBorder="1" applyAlignment="1" applyProtection="1">
      <alignment horizontal="center" vertical="center"/>
      <protection locked="0"/>
    </xf>
    <xf numFmtId="166" fontId="2" fillId="2" borderId="16" xfId="0" applyNumberFormat="1" applyFont="1" applyFill="1" applyBorder="1" applyAlignment="1">
      <alignment horizontal="center" vertical="center" wrapText="1"/>
    </xf>
    <xf numFmtId="166" fontId="2" fillId="2" borderId="42" xfId="0" applyNumberFormat="1" applyFont="1" applyFill="1" applyBorder="1" applyAlignment="1">
      <alignment horizontal="center" vertical="center" wrapText="1"/>
    </xf>
    <xf numFmtId="9" fontId="3" fillId="2" borderId="27" xfId="1" applyFont="1" applyFill="1" applyBorder="1" applyAlignment="1" applyProtection="1">
      <alignment horizontal="left" vertical="center"/>
    </xf>
    <xf numFmtId="9" fontId="3" fillId="2" borderId="0" xfId="1" applyFont="1" applyFill="1" applyBorder="1" applyAlignment="1" applyProtection="1">
      <alignment horizontal="left" vertical="center"/>
    </xf>
    <xf numFmtId="166" fontId="3" fillId="2" borderId="16" xfId="1" applyNumberFormat="1" applyFont="1" applyFill="1" applyBorder="1" applyAlignment="1" applyProtection="1">
      <alignment horizontal="center" vertical="center" wrapText="1"/>
    </xf>
    <xf numFmtId="9" fontId="3" fillId="2" borderId="42" xfId="1" applyFont="1" applyFill="1" applyBorder="1" applyAlignment="1" applyProtection="1">
      <alignment horizontal="center" vertical="center" wrapText="1"/>
    </xf>
    <xf numFmtId="0" fontId="9" fillId="4" borderId="54" xfId="0" applyFont="1" applyFill="1" applyBorder="1" applyAlignment="1">
      <alignment horizontal="left" vertical="center" wrapText="1"/>
    </xf>
    <xf numFmtId="166" fontId="3" fillId="2" borderId="16" xfId="0" applyNumberFormat="1" applyFont="1" applyFill="1" applyBorder="1" applyAlignment="1">
      <alignment horizontal="center" vertical="center" wrapText="1"/>
    </xf>
    <xf numFmtId="166" fontId="3" fillId="2" borderId="42" xfId="0" applyNumberFormat="1" applyFont="1" applyFill="1" applyBorder="1" applyAlignment="1">
      <alignment horizontal="center" vertical="center" wrapText="1"/>
    </xf>
    <xf numFmtId="0" fontId="4" fillId="2" borderId="81" xfId="0" applyFont="1" applyFill="1" applyBorder="1" applyAlignment="1">
      <alignment horizontal="left" vertical="center" wrapText="1"/>
    </xf>
    <xf numFmtId="0" fontId="4" fillId="2" borderId="77" xfId="0" applyFont="1" applyFill="1" applyBorder="1" applyAlignment="1">
      <alignment horizontal="left" vertical="center" wrapText="1"/>
    </xf>
    <xf numFmtId="0" fontId="4" fillId="2" borderId="82" xfId="0" applyFont="1" applyFill="1" applyBorder="1" applyAlignment="1">
      <alignment horizontal="left" vertical="center" wrapText="1"/>
    </xf>
    <xf numFmtId="0" fontId="14" fillId="2" borderId="83" xfId="2" applyFill="1" applyBorder="1" applyAlignment="1" applyProtection="1">
      <alignment horizontal="left" vertical="center" wrapText="1"/>
    </xf>
    <xf numFmtId="0" fontId="4" fillId="2" borderId="78" xfId="0" applyFont="1" applyFill="1" applyBorder="1" applyAlignment="1">
      <alignment horizontal="left" vertical="center" wrapText="1"/>
    </xf>
    <xf numFmtId="0" fontId="4" fillId="2" borderId="79" xfId="0" applyFont="1" applyFill="1" applyBorder="1" applyAlignment="1">
      <alignment horizontal="left" vertical="center" wrapText="1"/>
    </xf>
    <xf numFmtId="0" fontId="3" fillId="2" borderId="9" xfId="0" applyFont="1" applyFill="1" applyBorder="1" applyAlignment="1">
      <alignment horizontal="right" vertical="center"/>
    </xf>
    <xf numFmtId="0" fontId="3" fillId="2" borderId="7" xfId="0" applyFont="1" applyFill="1" applyBorder="1" applyAlignment="1">
      <alignment horizontal="right" vertical="center"/>
    </xf>
    <xf numFmtId="0" fontId="3" fillId="2" borderId="12" xfId="0" applyFont="1" applyFill="1" applyBorder="1" applyAlignment="1">
      <alignment horizontal="right" vertical="center"/>
    </xf>
    <xf numFmtId="1" fontId="2" fillId="3" borderId="85" xfId="1" applyNumberFormat="1" applyFont="1" applyFill="1" applyBorder="1" applyAlignment="1" applyProtection="1">
      <alignment horizontal="center" vertical="center" wrapText="1"/>
      <protection locked="0"/>
    </xf>
    <xf numFmtId="1" fontId="2" fillId="3" borderId="82" xfId="1" applyNumberFormat="1" applyFont="1" applyFill="1" applyBorder="1" applyAlignment="1" applyProtection="1">
      <alignment horizontal="center" vertical="center" wrapText="1"/>
      <protection locked="0"/>
    </xf>
    <xf numFmtId="1" fontId="2" fillId="3" borderId="86" xfId="1" applyNumberFormat="1" applyFont="1" applyFill="1" applyBorder="1" applyAlignment="1" applyProtection="1">
      <alignment horizontal="center" vertical="center" wrapText="1"/>
      <protection locked="0"/>
    </xf>
    <xf numFmtId="1" fontId="2" fillId="3" borderId="79" xfId="1" applyNumberFormat="1" applyFont="1" applyFill="1" applyBorder="1" applyAlignment="1" applyProtection="1">
      <alignment horizontal="center" vertical="center" wrapText="1"/>
      <protection locked="0"/>
    </xf>
    <xf numFmtId="0" fontId="2" fillId="2" borderId="87" xfId="0" applyFont="1" applyFill="1" applyBorder="1" applyAlignment="1">
      <alignment horizontal="center" vertical="center" wrapText="1"/>
    </xf>
    <xf numFmtId="0" fontId="2" fillId="2" borderId="73" xfId="0" applyFont="1" applyFill="1" applyBorder="1" applyAlignment="1">
      <alignment horizontal="center" vertical="center" wrapText="1"/>
    </xf>
    <xf numFmtId="166" fontId="2" fillId="3" borderId="87" xfId="0" applyNumberFormat="1" applyFont="1" applyFill="1" applyBorder="1" applyAlignment="1" applyProtection="1">
      <alignment horizontal="center" vertical="center" wrapText="1"/>
      <protection locked="0"/>
    </xf>
    <xf numFmtId="166" fontId="2" fillId="3" borderId="73" xfId="0" applyNumberFormat="1" applyFont="1" applyFill="1" applyBorder="1" applyAlignment="1" applyProtection="1">
      <alignment horizontal="center" vertical="center" wrapText="1"/>
      <protection locked="0"/>
    </xf>
    <xf numFmtId="0" fontId="9" fillId="4" borderId="55" xfId="0" applyFont="1" applyFill="1" applyBorder="1" applyAlignment="1">
      <alignment horizontal="center" vertical="center" wrapText="1"/>
    </xf>
    <xf numFmtId="0" fontId="2" fillId="3" borderId="43"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9" fontId="2" fillId="3" borderId="41" xfId="1" applyFont="1" applyFill="1" applyBorder="1" applyAlignment="1" applyProtection="1">
      <alignment horizontal="center" vertical="center" wrapText="1"/>
      <protection locked="0"/>
    </xf>
    <xf numFmtId="9" fontId="2" fillId="3" borderId="84" xfId="1" applyFont="1" applyFill="1" applyBorder="1" applyAlignment="1" applyProtection="1">
      <alignment horizontal="center" vertical="center" wrapText="1"/>
      <protection locked="0"/>
    </xf>
    <xf numFmtId="166" fontId="2" fillId="3" borderId="16" xfId="0" applyNumberFormat="1" applyFont="1" applyFill="1" applyBorder="1" applyAlignment="1">
      <alignment horizontal="center" vertical="center" wrapText="1"/>
    </xf>
    <xf numFmtId="166" fontId="2" fillId="3" borderId="42" xfId="0" applyNumberFormat="1"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88" xfId="0" applyFont="1" applyFill="1" applyBorder="1" applyAlignment="1">
      <alignment horizontal="left" vertical="center" wrapText="1"/>
    </xf>
    <xf numFmtId="167" fontId="2" fillId="3" borderId="15" xfId="1" applyNumberFormat="1" applyFont="1" applyFill="1" applyBorder="1" applyAlignment="1" applyProtection="1">
      <alignment horizontal="center" vertical="center" wrapText="1"/>
      <protection locked="0"/>
    </xf>
    <xf numFmtId="0" fontId="3" fillId="2" borderId="56" xfId="0" applyFont="1" applyFill="1" applyBorder="1" applyAlignment="1">
      <alignment horizontal="left" vertical="center" wrapText="1"/>
    </xf>
    <xf numFmtId="0" fontId="3" fillId="2" borderId="57" xfId="0" applyFont="1" applyFill="1" applyBorder="1" applyAlignment="1">
      <alignment horizontal="left" vertical="center" wrapText="1"/>
    </xf>
    <xf numFmtId="0" fontId="3" fillId="2" borderId="58" xfId="0" applyFont="1" applyFill="1" applyBorder="1" applyAlignment="1">
      <alignment horizontal="left" vertical="center" wrapText="1"/>
    </xf>
    <xf numFmtId="166" fontId="3" fillId="2" borderId="9" xfId="0" applyNumberFormat="1" applyFont="1" applyFill="1" applyBorder="1" applyAlignment="1">
      <alignment horizontal="center" vertical="center" wrapText="1"/>
    </xf>
    <xf numFmtId="166" fontId="3" fillId="2" borderId="19" xfId="0" applyNumberFormat="1" applyFont="1" applyFill="1" applyBorder="1" applyAlignment="1">
      <alignment horizontal="center" vertical="center" wrapText="1"/>
    </xf>
    <xf numFmtId="166" fontId="2" fillId="2" borderId="16" xfId="0" applyNumberFormat="1" applyFont="1" applyFill="1" applyBorder="1" applyAlignment="1">
      <alignment horizontal="center" vertical="center"/>
    </xf>
    <xf numFmtId="166" fontId="2" fillId="2" borderId="42" xfId="0" applyNumberFormat="1" applyFont="1" applyFill="1" applyBorder="1" applyAlignment="1">
      <alignment horizontal="center" vertical="center"/>
    </xf>
    <xf numFmtId="0" fontId="3" fillId="2" borderId="52" xfId="0" applyFont="1" applyFill="1" applyBorder="1" applyAlignment="1">
      <alignment horizontal="right" vertical="center" wrapText="1"/>
    </xf>
    <xf numFmtId="0" fontId="9" fillId="4" borderId="33" xfId="0" applyFont="1" applyFill="1" applyBorder="1" applyAlignment="1">
      <alignment horizontal="left" vertical="center"/>
    </xf>
    <xf numFmtId="0" fontId="9" fillId="4" borderId="17" xfId="0" applyFont="1" applyFill="1" applyBorder="1" applyAlignment="1">
      <alignment horizontal="left" vertical="center"/>
    </xf>
    <xf numFmtId="0" fontId="9" fillId="4" borderId="18" xfId="0" applyFont="1" applyFill="1" applyBorder="1" applyAlignment="1">
      <alignment horizontal="left" vertical="center"/>
    </xf>
    <xf numFmtId="0" fontId="9" fillId="4" borderId="38" xfId="0" applyFont="1" applyFill="1" applyBorder="1" applyAlignment="1">
      <alignment horizontal="left" vertical="center"/>
    </xf>
    <xf numFmtId="0" fontId="9" fillId="4" borderId="25" xfId="0" applyFont="1" applyFill="1" applyBorder="1" applyAlignment="1">
      <alignment horizontal="left" vertical="center"/>
    </xf>
    <xf numFmtId="0" fontId="9" fillId="4" borderId="26" xfId="0" applyFont="1" applyFill="1" applyBorder="1" applyAlignment="1">
      <alignment horizontal="left" vertical="center"/>
    </xf>
    <xf numFmtId="166" fontId="2" fillId="2" borderId="56" xfId="0" applyNumberFormat="1" applyFont="1" applyFill="1" applyBorder="1" applyAlignment="1">
      <alignment horizontal="center" vertical="center" wrapText="1"/>
    </xf>
    <xf numFmtId="166" fontId="2" fillId="2" borderId="76" xfId="0" applyNumberFormat="1" applyFont="1" applyFill="1" applyBorder="1" applyAlignment="1">
      <alignment horizontal="center" vertical="center" wrapText="1"/>
    </xf>
    <xf numFmtId="0" fontId="2" fillId="2" borderId="9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0" xfId="0" applyFont="1" applyFill="1" applyBorder="1" applyAlignment="1">
      <alignment horizontal="center" vertical="center" wrapText="1"/>
    </xf>
    <xf numFmtId="0" fontId="2" fillId="2" borderId="54" xfId="0" applyFont="1" applyFill="1" applyBorder="1" applyAlignment="1">
      <alignment horizontal="left" vertical="center" wrapText="1" indent="3"/>
    </xf>
    <xf numFmtId="1" fontId="2" fillId="3" borderId="54" xfId="1" applyNumberFormat="1" applyFont="1" applyFill="1" applyBorder="1" applyAlignment="1" applyProtection="1">
      <alignment horizontal="center" vertical="center" wrapText="1"/>
      <protection locked="0"/>
    </xf>
    <xf numFmtId="0" fontId="2" fillId="2" borderId="15" xfId="0" applyFont="1" applyFill="1" applyBorder="1" applyAlignment="1">
      <alignment horizontal="left" vertical="center" wrapText="1" indent="1"/>
    </xf>
    <xf numFmtId="166" fontId="2" fillId="2" borderId="15" xfId="0" applyNumberFormat="1" applyFont="1" applyFill="1" applyBorder="1" applyAlignment="1">
      <alignment horizontal="center" vertical="center" wrapText="1"/>
    </xf>
    <xf numFmtId="166" fontId="2" fillId="2" borderId="49" xfId="0" applyNumberFormat="1" applyFont="1" applyFill="1" applyBorder="1" applyAlignment="1">
      <alignment horizontal="center" vertical="center" wrapText="1"/>
    </xf>
    <xf numFmtId="0" fontId="7" fillId="2" borderId="0" xfId="0" applyFont="1" applyFill="1" applyAlignment="1">
      <alignment horizontal="center" vertical="center" wrapText="1"/>
    </xf>
    <xf numFmtId="0" fontId="8" fillId="2" borderId="0" xfId="0" applyFont="1" applyFill="1" applyAlignment="1">
      <alignment horizontal="center" vertical="center" wrapText="1"/>
    </xf>
    <xf numFmtId="0" fontId="2" fillId="2" borderId="6" xfId="0" applyFont="1" applyFill="1" applyBorder="1" applyAlignment="1">
      <alignment horizontal="left" vertical="center" wrapText="1" indent="1"/>
    </xf>
    <xf numFmtId="166" fontId="3" fillId="2" borderId="52" xfId="0" applyNumberFormat="1" applyFont="1" applyFill="1" applyBorder="1" applyAlignment="1">
      <alignment horizontal="center" vertical="center" wrapText="1"/>
    </xf>
    <xf numFmtId="166" fontId="3" fillId="2" borderId="53" xfId="0" applyNumberFormat="1" applyFont="1" applyFill="1" applyBorder="1" applyAlignment="1">
      <alignment horizontal="center" vertical="center" wrapText="1"/>
    </xf>
    <xf numFmtId="0" fontId="2" fillId="2" borderId="44"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3" borderId="103" xfId="0" applyFont="1" applyFill="1" applyBorder="1" applyAlignment="1" applyProtection="1">
      <alignment horizontal="left" vertical="center"/>
      <protection locked="0"/>
    </xf>
    <xf numFmtId="0" fontId="2" fillId="3" borderId="102" xfId="0" applyFont="1" applyFill="1" applyBorder="1" applyAlignment="1" applyProtection="1">
      <alignment horizontal="left" vertical="center"/>
      <protection locked="0"/>
    </xf>
    <xf numFmtId="0" fontId="2" fillId="3" borderId="104" xfId="0" applyFont="1" applyFill="1" applyBorder="1" applyAlignment="1" applyProtection="1">
      <alignment horizontal="left" vertical="center"/>
      <protection locked="0"/>
    </xf>
    <xf numFmtId="14" fontId="2" fillId="3" borderId="6" xfId="0" applyNumberFormat="1"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49" fontId="2" fillId="3" borderId="9" xfId="0" applyNumberFormat="1" applyFont="1" applyFill="1" applyBorder="1" applyAlignment="1" applyProtection="1">
      <alignment horizontal="left" vertical="center"/>
      <protection locked="0"/>
    </xf>
    <xf numFmtId="49" fontId="2" fillId="3" borderId="106" xfId="0" applyNumberFormat="1" applyFont="1" applyFill="1" applyBorder="1" applyAlignment="1" applyProtection="1">
      <alignment horizontal="left" vertical="center"/>
      <protection locked="0"/>
    </xf>
    <xf numFmtId="166" fontId="2" fillId="0" borderId="15" xfId="0" applyNumberFormat="1" applyFont="1" applyBorder="1" applyAlignment="1">
      <alignment horizontal="center" vertical="center" wrapText="1"/>
    </xf>
    <xf numFmtId="166" fontId="2" fillId="0" borderId="49" xfId="0" applyNumberFormat="1" applyFont="1" applyBorder="1" applyAlignment="1">
      <alignment horizontal="center" vertical="center" wrapText="1"/>
    </xf>
    <xf numFmtId="0" fontId="2" fillId="2" borderId="16"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14" xfId="0" applyFont="1" applyFill="1" applyBorder="1" applyAlignment="1">
      <alignment horizontal="left" vertical="center" wrapText="1"/>
    </xf>
    <xf numFmtId="2" fontId="2" fillId="3" borderId="16" xfId="1" applyNumberFormat="1" applyFont="1" applyFill="1" applyBorder="1" applyAlignment="1" applyProtection="1">
      <alignment horizontal="center" vertical="center" wrapText="1"/>
      <protection locked="0"/>
    </xf>
    <xf numFmtId="2" fontId="2" fillId="3" borderId="14" xfId="1" applyNumberFormat="1" applyFont="1" applyFill="1" applyBorder="1" applyAlignment="1" applyProtection="1">
      <alignment horizontal="center" vertical="center" wrapText="1"/>
      <protection locked="0"/>
    </xf>
    <xf numFmtId="0" fontId="3" fillId="2" borderId="35" xfId="0" applyFont="1" applyFill="1" applyBorder="1" applyAlignment="1">
      <alignment horizontal="right" vertical="center" wrapText="1"/>
    </xf>
    <xf numFmtId="0" fontId="3" fillId="2" borderId="22" xfId="0" applyFont="1" applyFill="1" applyBorder="1" applyAlignment="1">
      <alignment horizontal="right" vertical="center" wrapText="1"/>
    </xf>
    <xf numFmtId="0" fontId="3" fillId="2" borderId="36" xfId="0" applyFont="1" applyFill="1" applyBorder="1" applyAlignment="1">
      <alignment horizontal="right" vertical="center" wrapText="1"/>
    </xf>
    <xf numFmtId="166" fontId="3" fillId="2" borderId="35" xfId="0" applyNumberFormat="1" applyFont="1" applyFill="1" applyBorder="1" applyAlignment="1">
      <alignment horizontal="center" vertical="center" wrapText="1"/>
    </xf>
    <xf numFmtId="166" fontId="3" fillId="2" borderId="23" xfId="0" applyNumberFormat="1" applyFont="1" applyFill="1" applyBorder="1" applyAlignment="1">
      <alignment horizontal="center" vertical="center" wrapText="1"/>
    </xf>
    <xf numFmtId="166" fontId="2" fillId="2" borderId="9" xfId="0" applyNumberFormat="1" applyFont="1" applyFill="1" applyBorder="1" applyAlignment="1">
      <alignment horizontal="center" vertical="center" wrapText="1"/>
    </xf>
    <xf numFmtId="166" fontId="2" fillId="2" borderId="19" xfId="0" applyNumberFormat="1" applyFont="1" applyFill="1" applyBorder="1" applyAlignment="1">
      <alignment horizontal="center" vertical="center" wrapText="1"/>
    </xf>
    <xf numFmtId="166" fontId="2" fillId="0" borderId="16" xfId="0" applyNumberFormat="1" applyFont="1" applyBorder="1" applyAlignment="1">
      <alignment horizontal="center" vertical="center" wrapText="1"/>
    </xf>
    <xf numFmtId="166" fontId="2" fillId="0" borderId="42" xfId="0" applyNumberFormat="1" applyFont="1" applyBorder="1" applyAlignment="1">
      <alignment horizontal="center" vertical="center" wrapText="1"/>
    </xf>
    <xf numFmtId="9" fontId="2" fillId="3" borderId="16" xfId="1" applyFont="1" applyFill="1" applyBorder="1" applyAlignment="1" applyProtection="1">
      <alignment horizontal="center" vertical="center" wrapText="1"/>
      <protection locked="0"/>
    </xf>
    <xf numFmtId="9" fontId="2" fillId="3" borderId="14" xfId="1" applyFont="1" applyFill="1" applyBorder="1" applyAlignment="1" applyProtection="1">
      <alignment horizontal="center" vertical="center" wrapText="1"/>
      <protection locked="0"/>
    </xf>
    <xf numFmtId="9" fontId="2" fillId="3" borderId="6" xfId="1" applyFont="1" applyFill="1" applyBorder="1" applyAlignment="1" applyProtection="1">
      <alignment horizontal="center" vertical="center" wrapText="1"/>
      <protection locked="0"/>
    </xf>
    <xf numFmtId="0" fontId="2" fillId="2" borderId="54" xfId="0" applyFont="1" applyFill="1" applyBorder="1" applyAlignment="1">
      <alignment horizontal="left" vertical="center" wrapText="1" indent="1"/>
    </xf>
    <xf numFmtId="0" fontId="9" fillId="4" borderId="50" xfId="0" applyFont="1" applyFill="1" applyBorder="1" applyAlignment="1">
      <alignment horizontal="left" vertical="center"/>
    </xf>
    <xf numFmtId="0" fontId="9" fillId="4" borderId="51" xfId="0" applyFont="1" applyFill="1" applyBorder="1" applyAlignment="1">
      <alignment horizontal="left" vertical="center"/>
    </xf>
    <xf numFmtId="0" fontId="2" fillId="2" borderId="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3" borderId="9"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2" borderId="9" xfId="0" applyFont="1" applyFill="1" applyBorder="1" applyAlignment="1">
      <alignment horizontal="left" vertical="center"/>
    </xf>
    <xf numFmtId="0" fontId="2" fillId="2" borderId="7" xfId="0" applyFont="1" applyFill="1" applyBorder="1" applyAlignment="1">
      <alignment horizontal="left" vertical="center"/>
    </xf>
    <xf numFmtId="0" fontId="2" fillId="2" borderId="12" xfId="0" applyFont="1" applyFill="1" applyBorder="1" applyAlignment="1">
      <alignment horizontal="left" vertical="center"/>
    </xf>
    <xf numFmtId="0" fontId="2" fillId="3" borderId="9"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100" xfId="0" applyFont="1" applyFill="1" applyBorder="1" applyAlignment="1" applyProtection="1">
      <alignment horizontal="left" vertical="center"/>
      <protection locked="0"/>
    </xf>
    <xf numFmtId="0" fontId="2" fillId="2" borderId="80" xfId="0" applyFont="1" applyFill="1" applyBorder="1" applyAlignment="1">
      <alignment horizontal="left" vertical="center"/>
    </xf>
    <xf numFmtId="0" fontId="2" fillId="2" borderId="65" xfId="0" applyFont="1" applyFill="1" applyBorder="1" applyAlignment="1">
      <alignment horizontal="left" vertical="center"/>
    </xf>
    <xf numFmtId="0" fontId="2" fillId="2" borderId="14" xfId="0" applyFont="1" applyFill="1" applyBorder="1" applyAlignment="1">
      <alignment horizontal="left" vertical="center"/>
    </xf>
    <xf numFmtId="0" fontId="2" fillId="3" borderId="16" xfId="0" applyFont="1" applyFill="1" applyBorder="1" applyAlignment="1" applyProtection="1">
      <alignment horizontal="left" vertical="center"/>
      <protection locked="0"/>
    </xf>
    <xf numFmtId="0" fontId="2" fillId="3" borderId="65" xfId="0" applyFont="1" applyFill="1" applyBorder="1" applyAlignment="1" applyProtection="1">
      <alignment horizontal="left" vertical="center"/>
      <protection locked="0"/>
    </xf>
    <xf numFmtId="0" fontId="2" fillId="3" borderId="42" xfId="0" applyFont="1" applyFill="1" applyBorder="1" applyAlignment="1" applyProtection="1">
      <alignment horizontal="left" vertical="center"/>
      <protection locked="0"/>
    </xf>
    <xf numFmtId="0" fontId="2" fillId="2" borderId="48"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3" borderId="16" xfId="0" applyFont="1" applyFill="1" applyBorder="1" applyAlignment="1" applyProtection="1">
      <alignment horizontal="center" vertical="center"/>
      <protection locked="0"/>
    </xf>
    <xf numFmtId="0" fontId="2" fillId="3" borderId="65" xfId="0" applyFont="1" applyFill="1" applyBorder="1" applyAlignment="1" applyProtection="1">
      <alignment horizontal="center" vertical="center"/>
      <protection locked="0"/>
    </xf>
    <xf numFmtId="0" fontId="2" fillId="3" borderId="42" xfId="0" applyFont="1" applyFill="1" applyBorder="1" applyAlignment="1" applyProtection="1">
      <alignment horizontal="center" vertical="center"/>
      <protection locked="0"/>
    </xf>
    <xf numFmtId="14" fontId="2" fillId="3" borderId="16" xfId="0" applyNumberFormat="1" applyFont="1" applyFill="1" applyBorder="1" applyAlignment="1" applyProtection="1">
      <alignment horizontal="center" vertical="center"/>
      <protection locked="0"/>
    </xf>
    <xf numFmtId="49" fontId="2" fillId="3" borderId="16" xfId="0" applyNumberFormat="1" applyFont="1" applyFill="1" applyBorder="1" applyAlignment="1" applyProtection="1">
      <alignment horizontal="center" vertical="center"/>
      <protection locked="0"/>
    </xf>
    <xf numFmtId="49" fontId="2" fillId="3" borderId="65" xfId="0" applyNumberFormat="1" applyFont="1" applyFill="1" applyBorder="1" applyAlignment="1" applyProtection="1">
      <alignment horizontal="center" vertical="center"/>
      <protection locked="0"/>
    </xf>
    <xf numFmtId="49" fontId="2" fillId="3" borderId="42" xfId="0" applyNumberFormat="1" applyFont="1" applyFill="1" applyBorder="1" applyAlignment="1" applyProtection="1">
      <alignment horizontal="center" vertical="center"/>
      <protection locked="0"/>
    </xf>
    <xf numFmtId="2" fontId="3" fillId="2" borderId="16" xfId="3" applyNumberFormat="1" applyFont="1" applyFill="1" applyBorder="1" applyAlignment="1" applyProtection="1">
      <alignment horizontal="center" vertical="center" wrapText="1"/>
    </xf>
    <xf numFmtId="2" fontId="3" fillId="2" borderId="113" xfId="3" applyNumberFormat="1" applyFont="1" applyFill="1" applyBorder="1" applyAlignment="1" applyProtection="1">
      <alignment horizontal="center" vertical="center" wrapText="1"/>
    </xf>
    <xf numFmtId="0" fontId="2" fillId="2" borderId="16" xfId="0" applyFont="1" applyFill="1" applyBorder="1" applyAlignment="1">
      <alignment horizontal="right" vertical="center" wrapText="1" indent="1"/>
    </xf>
    <xf numFmtId="0" fontId="2" fillId="2" borderId="65" xfId="0" applyFont="1" applyFill="1" applyBorder="1" applyAlignment="1">
      <alignment horizontal="right" vertical="center" wrapText="1" indent="1"/>
    </xf>
    <xf numFmtId="0" fontId="2" fillId="2" borderId="14" xfId="0" applyFont="1" applyFill="1" applyBorder="1" applyAlignment="1">
      <alignment horizontal="right" vertical="center" wrapText="1" indent="1"/>
    </xf>
    <xf numFmtId="0" fontId="3" fillId="2" borderId="9" xfId="0" applyFont="1" applyFill="1" applyBorder="1" applyAlignment="1">
      <alignment horizontal="right" vertical="center" wrapText="1"/>
    </xf>
    <xf numFmtId="0" fontId="0" fillId="0" borderId="7" xfId="0" applyBorder="1" applyAlignment="1">
      <alignment horizontal="right" vertical="center" wrapText="1"/>
    </xf>
    <xf numFmtId="0" fontId="0" fillId="0" borderId="12" xfId="0" applyBorder="1" applyAlignment="1">
      <alignment horizontal="right" vertical="center" wrapText="1"/>
    </xf>
    <xf numFmtId="0" fontId="2" fillId="2" borderId="105"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2" fillId="0" borderId="4" xfId="0" applyFont="1" applyBorder="1" applyAlignment="1">
      <alignment horizontal="left" vertical="center" wrapText="1"/>
    </xf>
    <xf numFmtId="0" fontId="2" fillId="2" borderId="101" xfId="0" applyFont="1" applyFill="1" applyBorder="1" applyAlignment="1">
      <alignment horizontal="left" vertical="center" wrapText="1"/>
    </xf>
    <xf numFmtId="0" fontId="2" fillId="2" borderId="102" xfId="0" applyFont="1" applyFill="1" applyBorder="1" applyAlignment="1">
      <alignment horizontal="left" vertical="center" wrapText="1"/>
    </xf>
    <xf numFmtId="0" fontId="2" fillId="0" borderId="103" xfId="0" applyFont="1" applyBorder="1" applyAlignment="1" applyProtection="1">
      <alignment horizontal="left" vertical="center"/>
      <protection locked="0"/>
    </xf>
    <xf numFmtId="0" fontId="2" fillId="0" borderId="102" xfId="0" applyFont="1" applyBorder="1" applyAlignment="1" applyProtection="1">
      <alignment horizontal="left" vertical="center"/>
      <protection locked="0"/>
    </xf>
    <xf numFmtId="0" fontId="2" fillId="0" borderId="104" xfId="0" applyFont="1" applyBorder="1" applyAlignment="1" applyProtection="1">
      <alignment horizontal="left" vertical="center"/>
      <protection locked="0"/>
    </xf>
    <xf numFmtId="0" fontId="2" fillId="2" borderId="105" xfId="0" applyFont="1" applyFill="1" applyBorder="1" applyAlignment="1">
      <alignment horizontal="left" vertical="center" wrapText="1"/>
    </xf>
    <xf numFmtId="0" fontId="2" fillId="0" borderId="9"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168" fontId="2" fillId="0" borderId="9" xfId="0" applyNumberFormat="1" applyFont="1" applyBorder="1" applyAlignment="1" applyProtection="1">
      <alignment horizontal="left" vertical="center"/>
      <protection locked="0"/>
    </xf>
    <xf numFmtId="168" fontId="2" fillId="0" borderId="106" xfId="0" applyNumberFormat="1" applyFont="1" applyBorder="1" applyAlignment="1" applyProtection="1">
      <alignment horizontal="left" vertical="center"/>
      <protection locked="0"/>
    </xf>
    <xf numFmtId="0" fontId="2" fillId="0" borderId="100" xfId="0" applyFont="1" applyBorder="1" applyAlignment="1" applyProtection="1">
      <alignment horizontal="left" vertical="center"/>
      <protection locked="0"/>
    </xf>
    <xf numFmtId="1" fontId="2" fillId="0" borderId="15" xfId="1" applyNumberFormat="1" applyFont="1" applyFill="1" applyBorder="1" applyAlignment="1" applyProtection="1">
      <alignment horizontal="center" vertical="center" wrapText="1"/>
      <protection locked="0"/>
    </xf>
    <xf numFmtId="166" fontId="2" fillId="2" borderId="113" xfId="0" applyNumberFormat="1" applyFont="1" applyFill="1" applyBorder="1" applyAlignment="1">
      <alignment horizontal="center" vertical="center" wrapText="1"/>
    </xf>
    <xf numFmtId="0" fontId="9" fillId="4" borderId="131" xfId="0" applyFont="1" applyFill="1" applyBorder="1" applyAlignment="1">
      <alignment horizontal="center" vertical="center" wrapText="1"/>
    </xf>
    <xf numFmtId="0" fontId="0" fillId="0" borderId="132" xfId="0" applyBorder="1" applyAlignment="1">
      <alignment horizontal="center" vertical="center" wrapText="1"/>
    </xf>
    <xf numFmtId="0" fontId="2" fillId="2" borderId="116" xfId="0" applyFont="1" applyFill="1" applyBorder="1" applyAlignment="1">
      <alignment horizontal="left" vertical="center" wrapText="1"/>
    </xf>
    <xf numFmtId="0" fontId="2" fillId="2" borderId="117" xfId="0" applyFont="1" applyFill="1" applyBorder="1" applyAlignment="1">
      <alignment horizontal="left" vertical="center" wrapText="1"/>
    </xf>
    <xf numFmtId="166" fontId="3" fillId="2" borderId="113" xfId="0" applyNumberFormat="1" applyFont="1" applyFill="1" applyBorder="1" applyAlignment="1">
      <alignment horizontal="center" vertical="center" wrapText="1"/>
    </xf>
    <xf numFmtId="0" fontId="3" fillId="2" borderId="86" xfId="0" applyFont="1" applyFill="1" applyBorder="1" applyAlignment="1">
      <alignment horizontal="right" vertical="center"/>
    </xf>
    <xf numFmtId="0" fontId="3" fillId="2" borderId="78" xfId="0" applyFont="1" applyFill="1" applyBorder="1" applyAlignment="1">
      <alignment horizontal="right" vertical="center"/>
    </xf>
    <xf numFmtId="0" fontId="0" fillId="0" borderId="78" xfId="0" applyBorder="1" applyAlignment="1">
      <alignment horizontal="right" vertical="center"/>
    </xf>
    <xf numFmtId="0" fontId="0" fillId="0" borderId="79" xfId="0" applyBorder="1" applyAlignment="1">
      <alignment horizontal="right" vertical="center"/>
    </xf>
    <xf numFmtId="0" fontId="3" fillId="2" borderId="133" xfId="0" applyFont="1" applyFill="1" applyBorder="1" applyAlignment="1">
      <alignment horizontal="right" vertical="center"/>
    </xf>
    <xf numFmtId="0" fontId="3" fillId="2" borderId="116" xfId="0" applyFont="1" applyFill="1" applyBorder="1" applyAlignment="1">
      <alignment horizontal="right" vertical="center"/>
    </xf>
    <xf numFmtId="0" fontId="0" fillId="0" borderId="116" xfId="0" applyBorder="1" applyAlignment="1">
      <alignment vertical="center"/>
    </xf>
    <xf numFmtId="0" fontId="0" fillId="0" borderId="134" xfId="0" applyBorder="1" applyAlignment="1">
      <alignment vertical="center"/>
    </xf>
    <xf numFmtId="0" fontId="25" fillId="2" borderId="0" xfId="0" applyFont="1" applyFill="1" applyAlignment="1">
      <alignment vertical="center" wrapText="1"/>
    </xf>
    <xf numFmtId="0" fontId="9" fillId="4" borderId="54" xfId="0" applyFont="1" applyFill="1" applyBorder="1" applyAlignment="1">
      <alignment horizontal="left" vertical="center"/>
    </xf>
    <xf numFmtId="0" fontId="9" fillId="4" borderId="55" xfId="0" applyFont="1" applyFill="1" applyBorder="1" applyAlignment="1">
      <alignment horizontal="left" vertical="center"/>
    </xf>
    <xf numFmtId="0" fontId="2" fillId="2" borderId="74"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2" fillId="0" borderId="50" xfId="0" applyFont="1" applyBorder="1" applyAlignment="1" applyProtection="1">
      <alignment horizontal="left" vertical="center" wrapText="1"/>
      <protection locked="0"/>
    </xf>
    <xf numFmtId="0" fontId="2" fillId="0" borderId="51"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3" fillId="2" borderId="70" xfId="0" applyFont="1" applyFill="1" applyBorder="1" applyAlignment="1">
      <alignment horizontal="right" vertical="top" wrapText="1"/>
    </xf>
    <xf numFmtId="0" fontId="3" fillId="2" borderId="69" xfId="0" applyFont="1" applyFill="1" applyBorder="1" applyAlignment="1">
      <alignment horizontal="right" vertical="top" wrapText="1"/>
    </xf>
    <xf numFmtId="0" fontId="3" fillId="2" borderId="72" xfId="0" applyFont="1" applyFill="1" applyBorder="1" applyAlignment="1">
      <alignment horizontal="right" vertical="top" wrapText="1"/>
    </xf>
    <xf numFmtId="0" fontId="9" fillId="4" borderId="33"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9" fillId="4" borderId="66" xfId="0" applyFont="1" applyFill="1" applyBorder="1" applyAlignment="1">
      <alignment horizontal="left" vertical="center" wrapText="1"/>
    </xf>
    <xf numFmtId="0" fontId="9" fillId="4" borderId="45"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5" fillId="3" borderId="15" xfId="0" applyFont="1" applyFill="1" applyBorder="1" applyAlignment="1" applyProtection="1">
      <alignment horizontal="left" vertical="top" wrapText="1"/>
      <protection locked="0"/>
    </xf>
    <xf numFmtId="0" fontId="4" fillId="3" borderId="15" xfId="0" applyFont="1" applyFill="1" applyBorder="1" applyAlignment="1" applyProtection="1">
      <alignment horizontal="left" vertical="top" wrapText="1"/>
      <protection locked="0"/>
    </xf>
    <xf numFmtId="0" fontId="4" fillId="3" borderId="49" xfId="0" applyFont="1" applyFill="1" applyBorder="1" applyAlignment="1" applyProtection="1">
      <alignment horizontal="left" vertical="top" wrapText="1"/>
      <protection locked="0"/>
    </xf>
    <xf numFmtId="0" fontId="4" fillId="3" borderId="52" xfId="0" applyFont="1" applyFill="1" applyBorder="1" applyAlignment="1" applyProtection="1">
      <alignment horizontal="left" vertical="top" wrapText="1"/>
      <protection locked="0"/>
    </xf>
    <xf numFmtId="0" fontId="4" fillId="3" borderId="53"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14" fontId="2" fillId="3" borderId="35" xfId="0" applyNumberFormat="1"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3" fillId="2" borderId="71" xfId="0" applyFont="1" applyFill="1" applyBorder="1" applyAlignment="1">
      <alignment horizontal="right" vertical="top" wrapText="1"/>
    </xf>
    <xf numFmtId="0" fontId="4" fillId="3" borderId="59" xfId="0" applyFont="1" applyFill="1" applyBorder="1" applyAlignment="1" applyProtection="1">
      <alignment horizontal="left" vertical="top" wrapText="1"/>
      <protection locked="0"/>
    </xf>
    <xf numFmtId="0" fontId="4" fillId="3" borderId="64" xfId="0" applyFont="1" applyFill="1" applyBorder="1" applyAlignment="1" applyProtection="1">
      <alignment horizontal="left" vertical="top" wrapText="1"/>
      <protection locked="0"/>
    </xf>
    <xf numFmtId="0" fontId="5" fillId="3" borderId="49" xfId="0" applyFont="1" applyFill="1" applyBorder="1" applyAlignment="1" applyProtection="1">
      <alignment horizontal="left" vertical="top" wrapText="1"/>
      <protection locked="0"/>
    </xf>
    <xf numFmtId="0" fontId="5" fillId="3" borderId="59" xfId="0" applyFont="1" applyFill="1" applyBorder="1" applyAlignment="1" applyProtection="1">
      <alignment horizontal="left" vertical="top" wrapText="1"/>
      <protection locked="0"/>
    </xf>
    <xf numFmtId="0" fontId="5" fillId="3" borderId="64" xfId="0" applyFont="1" applyFill="1" applyBorder="1" applyAlignment="1" applyProtection="1">
      <alignment horizontal="left" vertical="top" wrapText="1"/>
      <protection locked="0"/>
    </xf>
    <xf numFmtId="0" fontId="5" fillId="3" borderId="85" xfId="0" applyFont="1" applyFill="1" applyBorder="1" applyAlignment="1" applyProtection="1">
      <alignment horizontal="left" vertical="top" wrapText="1"/>
      <protection locked="0"/>
    </xf>
    <xf numFmtId="0" fontId="5" fillId="3" borderId="77" xfId="0" applyFont="1" applyFill="1" applyBorder="1" applyAlignment="1" applyProtection="1">
      <alignment horizontal="left" vertical="top" wrapText="1"/>
      <protection locked="0"/>
    </xf>
    <xf numFmtId="0" fontId="5" fillId="3" borderId="125" xfId="0" applyFont="1" applyFill="1" applyBorder="1" applyAlignment="1" applyProtection="1">
      <alignment horizontal="left" vertical="top" wrapText="1"/>
      <protection locked="0"/>
    </xf>
    <xf numFmtId="0" fontId="5" fillId="3" borderId="126"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8" xfId="0" applyFont="1" applyFill="1" applyBorder="1" applyAlignment="1" applyProtection="1">
      <alignment horizontal="left" vertical="top" wrapText="1"/>
      <protection locked="0"/>
    </xf>
    <xf numFmtId="0" fontId="5" fillId="3" borderId="127"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39" xfId="0" applyFont="1" applyFill="1" applyBorder="1" applyAlignment="1" applyProtection="1">
      <alignment horizontal="left" vertical="top" wrapText="1"/>
      <protection locked="0"/>
    </xf>
    <xf numFmtId="0" fontId="20" fillId="0" borderId="0" xfId="0" applyFont="1" applyAlignment="1">
      <alignment vertical="center" wrapText="1"/>
    </xf>
    <xf numFmtId="166" fontId="2" fillId="3" borderId="16" xfId="0" applyNumberFormat="1" applyFont="1" applyFill="1" applyBorder="1" applyAlignment="1" applyProtection="1">
      <alignment horizontal="center" vertical="center"/>
      <protection locked="0"/>
    </xf>
    <xf numFmtId="166" fontId="2" fillId="3" borderId="14" xfId="0" applyNumberFormat="1" applyFont="1" applyFill="1" applyBorder="1" applyAlignment="1" applyProtection="1">
      <alignment horizontal="center" vertical="center"/>
      <protection locked="0"/>
    </xf>
    <xf numFmtId="166" fontId="2" fillId="0" borderId="16" xfId="0" applyNumberFormat="1" applyFont="1" applyBorder="1" applyAlignment="1">
      <alignment horizontal="center" vertical="center"/>
    </xf>
    <xf numFmtId="166" fontId="2" fillId="0" borderId="42" xfId="0" applyNumberFormat="1"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2" xfId="0" applyFont="1" applyBorder="1" applyAlignment="1">
      <alignment horizontal="center" vertical="center" wrapText="1"/>
    </xf>
    <xf numFmtId="166" fontId="2" fillId="3" borderId="93" xfId="0" applyNumberFormat="1" applyFont="1" applyFill="1" applyBorder="1" applyAlignment="1" applyProtection="1">
      <alignment horizontal="center" vertical="center"/>
      <protection locked="0"/>
    </xf>
    <xf numFmtId="166" fontId="2" fillId="3" borderId="94" xfId="0" applyNumberFormat="1" applyFont="1" applyFill="1" applyBorder="1" applyAlignment="1" applyProtection="1">
      <alignment horizontal="center" vertical="center"/>
      <protection locked="0"/>
    </xf>
    <xf numFmtId="166" fontId="2" fillId="0" borderId="93" xfId="0" applyNumberFormat="1" applyFont="1" applyBorder="1" applyAlignment="1">
      <alignment horizontal="center" vertical="center"/>
    </xf>
    <xf numFmtId="166" fontId="2" fillId="0" borderId="98" xfId="0" applyNumberFormat="1" applyFont="1" applyBorder="1" applyAlignment="1">
      <alignment horizontal="center" vertical="center"/>
    </xf>
    <xf numFmtId="0" fontId="3" fillId="0" borderId="59" xfId="0" applyFont="1" applyBorder="1" applyAlignment="1">
      <alignment horizontal="center" vertical="center" wrapText="1"/>
    </xf>
    <xf numFmtId="0" fontId="2" fillId="2" borderId="48" xfId="0" applyFont="1" applyFill="1" applyBorder="1" applyAlignment="1">
      <alignment horizontal="left" vertical="center"/>
    </xf>
    <xf numFmtId="0" fontId="2" fillId="2" borderId="15" xfId="0" applyFont="1" applyFill="1" applyBorder="1" applyAlignment="1">
      <alignment horizontal="left" vertical="center"/>
    </xf>
    <xf numFmtId="0" fontId="2" fillId="2" borderId="68" xfId="0" applyFont="1" applyFill="1" applyBorder="1" applyAlignment="1">
      <alignment horizontal="left" vertical="center"/>
    </xf>
    <xf numFmtId="0" fontId="2" fillId="2" borderId="52" xfId="0" applyFont="1" applyFill="1" applyBorder="1" applyAlignment="1">
      <alignment horizontal="left" vertical="center"/>
    </xf>
    <xf numFmtId="0" fontId="3" fillId="0" borderId="48" xfId="0" applyFont="1" applyBorder="1" applyAlignment="1">
      <alignment horizontal="left" vertical="center"/>
    </xf>
    <xf numFmtId="0" fontId="3" fillId="0" borderId="14" xfId="0" applyFont="1" applyBorder="1" applyAlignment="1">
      <alignment horizontal="center" vertical="center" wrapText="1"/>
    </xf>
    <xf numFmtId="0" fontId="3" fillId="0" borderId="16" xfId="0" applyFont="1" applyBorder="1" applyAlignment="1">
      <alignment horizontal="center" vertical="center"/>
    </xf>
    <xf numFmtId="0" fontId="3" fillId="0" borderId="65" xfId="0" applyFont="1" applyBorder="1" applyAlignment="1">
      <alignment horizontal="center" vertical="center"/>
    </xf>
    <xf numFmtId="0" fontId="3" fillId="0" borderId="42" xfId="0" applyFont="1" applyBorder="1" applyAlignment="1">
      <alignment horizontal="center" vertical="center"/>
    </xf>
    <xf numFmtId="3" fontId="2" fillId="0" borderId="15" xfId="0" applyNumberFormat="1" applyFont="1" applyBorder="1" applyAlignment="1" applyProtection="1">
      <alignment horizontal="left" vertical="center"/>
      <protection locked="0"/>
    </xf>
    <xf numFmtId="3" fontId="2" fillId="0" borderId="49" xfId="0" applyNumberFormat="1" applyFont="1" applyBorder="1" applyAlignment="1" applyProtection="1">
      <alignment horizontal="left" vertical="center"/>
      <protection locked="0"/>
    </xf>
    <xf numFmtId="0" fontId="2" fillId="0" borderId="97" xfId="0" applyFont="1" applyBorder="1" applyAlignment="1" applyProtection="1">
      <alignment horizontal="left" vertical="center" wrapText="1"/>
      <protection locked="0"/>
    </xf>
    <xf numFmtId="165" fontId="2" fillId="0" borderId="15" xfId="0" applyNumberFormat="1" applyFont="1" applyBorder="1" applyAlignment="1" applyProtection="1">
      <alignment horizontal="left" vertical="center"/>
      <protection locked="0"/>
    </xf>
    <xf numFmtId="165" fontId="2" fillId="0" borderId="49" xfId="0" applyNumberFormat="1" applyFont="1" applyBorder="1" applyAlignment="1" applyProtection="1">
      <alignment horizontal="left" vertical="center"/>
      <protection locked="0"/>
    </xf>
    <xf numFmtId="49" fontId="2" fillId="3" borderId="95" xfId="0" applyNumberFormat="1" applyFont="1" applyFill="1" applyBorder="1" applyAlignment="1" applyProtection="1">
      <alignment horizontal="center" vertical="center"/>
      <protection locked="0"/>
    </xf>
    <xf numFmtId="0" fontId="2" fillId="3" borderId="96" xfId="0" applyFont="1" applyFill="1" applyBorder="1" applyAlignment="1" applyProtection="1">
      <alignment horizontal="center" vertical="center"/>
      <protection locked="0"/>
    </xf>
    <xf numFmtId="0" fontId="2" fillId="2" borderId="53" xfId="0" applyFont="1" applyFill="1" applyBorder="1" applyAlignment="1">
      <alignment horizontal="left" vertical="center"/>
    </xf>
    <xf numFmtId="0" fontId="2" fillId="2" borderId="27"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3" borderId="15" xfId="0" applyFont="1" applyFill="1" applyBorder="1" applyAlignment="1" applyProtection="1">
      <alignment horizontal="left"/>
      <protection locked="0"/>
    </xf>
    <xf numFmtId="0" fontId="2" fillId="3" borderId="49" xfId="0" applyFont="1" applyFill="1" applyBorder="1" applyAlignment="1" applyProtection="1">
      <alignment horizontal="left"/>
      <protection locked="0"/>
    </xf>
    <xf numFmtId="0" fontId="9" fillId="4" borderId="50" xfId="0" applyFont="1" applyFill="1" applyBorder="1" applyAlignment="1">
      <alignment horizontal="left"/>
    </xf>
    <xf numFmtId="0" fontId="9" fillId="4" borderId="51" xfId="0" applyFont="1" applyFill="1" applyBorder="1" applyAlignment="1">
      <alignment horizontal="left"/>
    </xf>
    <xf numFmtId="0" fontId="3" fillId="0" borderId="63" xfId="0" applyFont="1" applyBorder="1" applyAlignment="1">
      <alignment horizontal="left" vertical="center"/>
    </xf>
    <xf numFmtId="0" fontId="2" fillId="0" borderId="15" xfId="0" applyFont="1" applyBorder="1" applyAlignment="1">
      <alignment horizontal="left" vertical="center" wrapText="1"/>
    </xf>
    <xf numFmtId="0" fontId="2" fillId="0" borderId="15"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2" borderId="74" xfId="0" applyFont="1" applyFill="1" applyBorder="1" applyAlignment="1">
      <alignment horizontal="left" vertical="center"/>
    </xf>
    <xf numFmtId="0" fontId="2" fillId="2" borderId="50" xfId="0" applyFont="1" applyFill="1" applyBorder="1" applyAlignment="1">
      <alignment horizontal="left" vertical="center"/>
    </xf>
    <xf numFmtId="0" fontId="2" fillId="0" borderId="9" xfId="0" applyFont="1" applyBorder="1" applyAlignment="1">
      <alignment horizontal="left" vertical="center" wrapText="1"/>
    </xf>
    <xf numFmtId="0" fontId="0" fillId="0" borderId="100" xfId="0" applyBorder="1" applyAlignment="1">
      <alignment horizontal="left" vertical="center" wrapText="1"/>
    </xf>
    <xf numFmtId="0" fontId="3" fillId="2" borderId="15" xfId="0" applyFont="1" applyFill="1" applyBorder="1" applyAlignment="1">
      <alignment horizontal="center"/>
    </xf>
    <xf numFmtId="0" fontId="3" fillId="2" borderId="49" xfId="0" applyFont="1" applyFill="1" applyBorder="1" applyAlignment="1">
      <alignment horizontal="center"/>
    </xf>
    <xf numFmtId="0" fontId="9" fillId="4" borderId="73" xfId="0" applyFont="1" applyFill="1" applyBorder="1" applyAlignment="1">
      <alignment horizontal="left"/>
    </xf>
    <xf numFmtId="0" fontId="9" fillId="4" borderId="24" xfId="0" applyFont="1" applyFill="1" applyBorder="1" applyAlignment="1">
      <alignment horizontal="left"/>
    </xf>
    <xf numFmtId="0" fontId="9" fillId="4" borderId="25" xfId="0" applyFont="1" applyFill="1" applyBorder="1" applyAlignment="1">
      <alignment horizontal="left"/>
    </xf>
    <xf numFmtId="0" fontId="9" fillId="4" borderId="26" xfId="0" applyFont="1" applyFill="1" applyBorder="1" applyAlignment="1">
      <alignment horizontal="left"/>
    </xf>
    <xf numFmtId="0" fontId="3" fillId="0" borderId="9" xfId="0" applyFont="1" applyBorder="1" applyAlignment="1">
      <alignment horizontal="left" vertical="center" wrapText="1"/>
    </xf>
    <xf numFmtId="0" fontId="2" fillId="3" borderId="52" xfId="0" applyFont="1" applyFill="1" applyBorder="1" applyAlignment="1" applyProtection="1">
      <alignment horizontal="left"/>
      <protection locked="0"/>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3" fillId="0" borderId="48" xfId="0" applyFont="1" applyBorder="1" applyAlignment="1">
      <alignment horizontal="center" vertical="center" wrapText="1"/>
    </xf>
    <xf numFmtId="0" fontId="3" fillId="3" borderId="15" xfId="0" applyFont="1" applyFill="1" applyBorder="1" applyAlignment="1">
      <alignment horizontal="center" vertical="center" wrapText="1"/>
    </xf>
    <xf numFmtId="0" fontId="2" fillId="3" borderId="27" xfId="0" applyFont="1" applyFill="1" applyBorder="1" applyAlignment="1" applyProtection="1">
      <alignment horizontal="left" vertical="top"/>
      <protection locked="0"/>
    </xf>
    <xf numFmtId="0" fontId="2" fillId="3" borderId="0" xfId="0" applyFont="1" applyFill="1" applyAlignment="1" applyProtection="1">
      <alignment horizontal="left" vertical="top"/>
      <protection locked="0"/>
    </xf>
    <xf numFmtId="0" fontId="2" fillId="3" borderId="28" xfId="0" applyFont="1" applyFill="1" applyBorder="1" applyAlignment="1" applyProtection="1">
      <alignment horizontal="left" vertical="top"/>
      <protection locked="0"/>
    </xf>
    <xf numFmtId="0" fontId="17" fillId="3" borderId="15" xfId="0" applyFont="1" applyFill="1" applyBorder="1" applyAlignment="1" applyProtection="1">
      <alignment horizontal="center" vertical="center" wrapText="1"/>
      <protection locked="0"/>
    </xf>
  </cellXfs>
  <cellStyles count="6">
    <cellStyle name="Comma" xfId="3" builtinId="3"/>
    <cellStyle name="Comma 2" xfId="5"/>
    <cellStyle name="Currency 2" xfId="4"/>
    <cellStyle name="Hyperlink" xfId="2" builtinId="8"/>
    <cellStyle name="Normal" xfId="0" builtinId="0"/>
    <cellStyle name="Percent" xfId="1"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94337711021898E-2"/>
          <c:y val="0.20624978643225872"/>
          <c:w val="0.92967435400598608"/>
          <c:h val="0.64187402470731481"/>
        </c:manualLayout>
      </c:layout>
      <c:lineChart>
        <c:grouping val="stacked"/>
        <c:varyColors val="0"/>
        <c:ser>
          <c:idx val="0"/>
          <c:order val="0"/>
          <c:tx>
            <c:strRef>
              <c:f>'Expenditure Profile'!#REF!</c:f>
              <c:strCache>
                <c:ptCount val="1"/>
                <c:pt idx="0">
                  <c:v>#REF!</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Profile'!#REF!</c:f>
              <c:numCache>
                <c:formatCode>General</c:formatCode>
                <c:ptCount val="1"/>
                <c:pt idx="0">
                  <c:v>1</c:v>
                </c:pt>
              </c:numCache>
            </c:numRef>
          </c:val>
          <c:smooth val="0"/>
          <c:extLst>
            <c:ext xmlns:c16="http://schemas.microsoft.com/office/drawing/2014/chart" uri="{C3380CC4-5D6E-409C-BE32-E72D297353CC}">
              <c16:uniqueId val="{00000000-D04F-4F52-8E02-CD4408D635B9}"/>
            </c:ext>
          </c:extLst>
        </c:ser>
        <c:ser>
          <c:idx val="1"/>
          <c:order val="1"/>
          <c:tx>
            <c:strRef>
              <c:f>'Expenditure Profile'!$G$16</c:f>
              <c:strCache>
                <c:ptCount val="1"/>
                <c:pt idx="0">
                  <c:v>Total Cumulative Expenditure 
(€)</c:v>
                </c:pt>
              </c:strCache>
            </c:strRef>
          </c:tx>
          <c:spPr>
            <a:ln w="28575" cap="rnd">
              <a:solidFill>
                <a:schemeClr val="accent2"/>
              </a:solidFill>
              <a:round/>
            </a:ln>
            <a:effectLst/>
          </c:spPr>
          <c:marker>
            <c:symbol val="none"/>
          </c:marker>
          <c:val>
            <c:numRef>
              <c:f>'Expenditure Profile'!$G$17:$G$32</c:f>
              <c:numCache>
                <c:formatCode>_-[$€-2]\ * #,##0.00_-;\-[$€-2]\ * #,##0.00_-;_-[$€-2]\ * "-"??_-;_-@_-</c:formatCode>
                <c:ptCount val="16"/>
                <c:pt idx="0">
                  <c:v>0</c:v>
                </c:pt>
                <c:pt idx="1">
                  <c:v>0</c:v>
                </c:pt>
                <c:pt idx="2">
                  <c:v>0</c:v>
                </c:pt>
                <c:pt idx="3">
                  <c:v>0</c:v>
                </c:pt>
                <c:pt idx="4">
                  <c:v>476478.96</c:v>
                </c:pt>
                <c:pt idx="5">
                  <c:v>476478.96</c:v>
                </c:pt>
                <c:pt idx="6">
                  <c:v>476478.96</c:v>
                </c:pt>
                <c:pt idx="7">
                  <c:v>476478.96</c:v>
                </c:pt>
                <c:pt idx="8">
                  <c:v>476478.96</c:v>
                </c:pt>
                <c:pt idx="9">
                  <c:v>476478.96</c:v>
                </c:pt>
                <c:pt idx="10">
                  <c:v>476478.96</c:v>
                </c:pt>
                <c:pt idx="11">
                  <c:v>476478.96</c:v>
                </c:pt>
                <c:pt idx="12">
                  <c:v>476478.96</c:v>
                </c:pt>
                <c:pt idx="13">
                  <c:v>476478.96</c:v>
                </c:pt>
                <c:pt idx="14">
                  <c:v>476478.96</c:v>
                </c:pt>
                <c:pt idx="15">
                  <c:v>476478.96</c:v>
                </c:pt>
              </c:numCache>
            </c:numRef>
          </c:val>
          <c:smooth val="0"/>
          <c:extLst>
            <c:ext xmlns:c16="http://schemas.microsoft.com/office/drawing/2014/chart" uri="{C3380CC4-5D6E-409C-BE32-E72D297353CC}">
              <c16:uniqueId val="{00000028-EEF8-49B7-9688-7F23A0EEDB10}"/>
            </c:ext>
          </c:extLst>
        </c:ser>
        <c:dLbls>
          <c:showLegendKey val="0"/>
          <c:showVal val="0"/>
          <c:showCatName val="0"/>
          <c:showSerName val="0"/>
          <c:showPercent val="0"/>
          <c:showBubbleSize val="0"/>
        </c:dLbls>
        <c:smooth val="0"/>
        <c:axId val="647170816"/>
        <c:axId val="647169832"/>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legend>
      <c:legendPos val="r"/>
      <c:legendEntry>
        <c:idx val="1"/>
        <c:delete val="1"/>
      </c:legendEntry>
      <c:layout>
        <c:manualLayout>
          <c:xMode val="edge"/>
          <c:yMode val="edge"/>
          <c:x val="0.31819496452510959"/>
          <c:y val="0.21559625004372618"/>
          <c:w val="0.39956996004421846"/>
          <c:h val="0.19488513989878054"/>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123265</xdr:colOff>
      <xdr:row>0</xdr:row>
      <xdr:rowOff>168088</xdr:rowOff>
    </xdr:from>
    <xdr:to>
      <xdr:col>11</xdr:col>
      <xdr:colOff>95976</xdr:colOff>
      <xdr:row>3</xdr:row>
      <xdr:rowOff>547588</xdr:rowOff>
    </xdr:to>
    <xdr:pic>
      <xdr:nvPicPr>
        <xdr:cNvPr id="4" name="Picture 3">
          <a:extLst>
            <a:ext uri="{FF2B5EF4-FFF2-40B4-BE49-F238E27FC236}">
              <a16:creationId xmlns:a16="http://schemas.microsoft.com/office/drawing/2014/main" id="{AC0D66D1-29B4-4F55-9884-FB495349E8BE}"/>
            </a:ext>
          </a:extLst>
        </xdr:cNvPr>
        <xdr:cNvPicPr>
          <a:picLocks/>
        </xdr:cNvPicPr>
      </xdr:nvPicPr>
      <xdr:blipFill rotWithShape="1">
        <a:blip xmlns:r="http://schemas.openxmlformats.org/officeDocument/2006/relationships" r:embed="rId1"/>
        <a:srcRect l="-719" t="14854" r="719" b="17045"/>
        <a:stretch/>
      </xdr:blipFill>
      <xdr:spPr>
        <a:xfrm>
          <a:off x="8169089" y="168088"/>
          <a:ext cx="1728000" cy="93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80341</xdr:colOff>
      <xdr:row>0</xdr:row>
      <xdr:rowOff>128381</xdr:rowOff>
    </xdr:from>
    <xdr:to>
      <xdr:col>12</xdr:col>
      <xdr:colOff>403683</xdr:colOff>
      <xdr:row>6</xdr:row>
      <xdr:rowOff>98322</xdr:rowOff>
    </xdr:to>
    <xdr:pic>
      <xdr:nvPicPr>
        <xdr:cNvPr id="2" name="Picture 1">
          <a:extLst>
            <a:ext uri="{FF2B5EF4-FFF2-40B4-BE49-F238E27FC236}">
              <a16:creationId xmlns:a16="http://schemas.microsoft.com/office/drawing/2014/main" id="{78A8C25A-4A1F-4482-BA01-2E214DAAFEB3}"/>
            </a:ext>
          </a:extLst>
        </xdr:cNvPr>
        <xdr:cNvPicPr>
          <a:picLocks/>
        </xdr:cNvPicPr>
      </xdr:nvPicPr>
      <xdr:blipFill rotWithShape="1">
        <a:blip xmlns:r="http://schemas.openxmlformats.org/officeDocument/2006/relationships" r:embed="rId1"/>
        <a:srcRect l="-719" t="14854" r="719" b="17045"/>
        <a:stretch/>
      </xdr:blipFill>
      <xdr:spPr>
        <a:xfrm>
          <a:off x="7959421" y="128381"/>
          <a:ext cx="1788287" cy="9776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133709</xdr:rowOff>
    </xdr:to>
    <xdr:pic>
      <xdr:nvPicPr>
        <xdr:cNvPr id="3" name="Picture 2">
          <a:extLst>
            <a:ext uri="{FF2B5EF4-FFF2-40B4-BE49-F238E27FC236}">
              <a16:creationId xmlns:a16="http://schemas.microsoft.com/office/drawing/2014/main" id="{04AFB63D-E0E2-4EBE-8EDE-404233F760C7}"/>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65331</xdr:colOff>
      <xdr:row>33</xdr:row>
      <xdr:rowOff>7845</xdr:rowOff>
    </xdr:from>
    <xdr:to>
      <xdr:col>7</xdr:col>
      <xdr:colOff>771525</xdr:colOff>
      <xdr:row>51</xdr:row>
      <xdr:rowOff>123489</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674370</xdr:colOff>
      <xdr:row>0</xdr:row>
      <xdr:rowOff>0</xdr:rowOff>
    </xdr:from>
    <xdr:to>
      <xdr:col>8</xdr:col>
      <xdr:colOff>3191</xdr:colOff>
      <xdr:row>4</xdr:row>
      <xdr:rowOff>213221</xdr:rowOff>
    </xdr:to>
    <xdr:pic>
      <xdr:nvPicPr>
        <xdr:cNvPr id="4" name="Picture 3">
          <a:extLst>
            <a:ext uri="{FF2B5EF4-FFF2-40B4-BE49-F238E27FC236}">
              <a16:creationId xmlns:a16="http://schemas.microsoft.com/office/drawing/2014/main" id="{26118A2D-B10F-4D4A-808A-484B35E45A5F}"/>
            </a:ext>
          </a:extLst>
        </xdr:cNvPr>
        <xdr:cNvPicPr>
          <a:picLocks/>
        </xdr:cNvPicPr>
      </xdr:nvPicPr>
      <xdr:blipFill rotWithShape="1">
        <a:blip xmlns:r="http://schemas.openxmlformats.org/officeDocument/2006/relationships" r:embed="rId2"/>
        <a:srcRect l="-719" t="14854" r="719" b="17045"/>
        <a:stretch/>
      </xdr:blipFill>
      <xdr:spPr>
        <a:xfrm>
          <a:off x="4646295" y="0"/>
          <a:ext cx="1776746" cy="9466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56945</xdr:colOff>
      <xdr:row>5</xdr:row>
      <xdr:rowOff>110848</xdr:rowOff>
    </xdr:to>
    <xdr:pic>
      <xdr:nvPicPr>
        <xdr:cNvPr id="3" name="Picture 2">
          <a:extLst>
            <a:ext uri="{FF2B5EF4-FFF2-40B4-BE49-F238E27FC236}">
              <a16:creationId xmlns:a16="http://schemas.microsoft.com/office/drawing/2014/main" id="{1C0DA2F4-B09B-4C88-B2BE-0F3BEAA42C3C}"/>
            </a:ext>
          </a:extLst>
        </xdr:cNvPr>
        <xdr:cNvPicPr>
          <a:picLocks/>
        </xdr:cNvPicPr>
      </xdr:nvPicPr>
      <xdr:blipFill rotWithShape="1">
        <a:blip xmlns:r="http://schemas.openxmlformats.org/officeDocument/2006/relationships" r:embed="rId1"/>
        <a:srcRect l="-719" t="14854" r="719" b="17045"/>
        <a:stretch/>
      </xdr:blipFill>
      <xdr:spPr>
        <a:xfrm>
          <a:off x="6848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2:Z81"/>
  <sheetViews>
    <sheetView showZeros="0" zoomScaleNormal="100" zoomScaleSheetLayoutView="100" workbookViewId="0">
      <selection activeCell="P56" sqref="P56"/>
    </sheetView>
  </sheetViews>
  <sheetFormatPr defaultColWidth="9.140625" defaultRowHeight="12.75" x14ac:dyDescent="0.25"/>
  <cols>
    <col min="1" max="1" width="2.28515625" style="1" customWidth="1"/>
    <col min="2" max="2" width="9.28515625" style="1" customWidth="1"/>
    <col min="3" max="3" width="6.42578125" style="1" customWidth="1"/>
    <col min="4" max="4" width="18.28515625" style="1" customWidth="1"/>
    <col min="5" max="5" width="14.7109375" style="1" customWidth="1"/>
    <col min="6" max="6" width="42.28515625" style="1" customWidth="1"/>
    <col min="7" max="7" width="10.5703125" style="1" customWidth="1"/>
    <col min="8" max="8" width="5.42578125" style="1" customWidth="1"/>
    <col min="9" max="9" width="9.140625" style="1"/>
    <col min="10" max="10" width="17.5703125" style="1" customWidth="1"/>
    <col min="11" max="12" width="9.140625" style="1"/>
    <col min="13" max="13" width="1.7109375" style="1" customWidth="1"/>
    <col min="14" max="14" width="15.7109375" style="1" customWidth="1"/>
    <col min="15" max="15" width="10.7109375" style="1" customWidth="1"/>
    <col min="16" max="16" width="9.140625" style="1"/>
    <col min="17" max="19" width="17.42578125" style="1" customWidth="1"/>
    <col min="20" max="16384" width="9.140625" style="1"/>
  </cols>
  <sheetData>
    <row r="2" spans="2:26" ht="15.75" customHeight="1" x14ac:dyDescent="0.25">
      <c r="B2" s="365" t="s">
        <v>47</v>
      </c>
      <c r="C2" s="366"/>
      <c r="D2" s="366"/>
      <c r="E2" s="366"/>
      <c r="F2" s="366"/>
      <c r="G2" s="366"/>
      <c r="H2" s="366"/>
      <c r="I2" s="366"/>
      <c r="J2" s="366"/>
      <c r="K2" s="366"/>
      <c r="L2" s="366"/>
    </row>
    <row r="3" spans="2:26" ht="15" customHeight="1" thickBot="1" x14ac:dyDescent="0.3">
      <c r="B3" s="366"/>
      <c r="C3" s="366"/>
      <c r="D3" s="366"/>
      <c r="E3" s="366"/>
      <c r="F3" s="366"/>
      <c r="G3" s="366"/>
      <c r="H3" s="366"/>
      <c r="I3" s="366"/>
      <c r="J3" s="366"/>
      <c r="K3" s="366"/>
      <c r="L3" s="366"/>
    </row>
    <row r="4" spans="2:26" ht="47.25" customHeight="1" thickBot="1" x14ac:dyDescent="0.3">
      <c r="B4" s="366"/>
      <c r="C4" s="366"/>
      <c r="D4" s="366"/>
      <c r="E4" s="366"/>
      <c r="F4" s="366"/>
      <c r="G4" s="366"/>
      <c r="H4" s="366"/>
      <c r="I4" s="366"/>
      <c r="J4" s="366"/>
      <c r="K4" s="366"/>
      <c r="L4" s="366"/>
      <c r="N4" s="281" t="s">
        <v>212</v>
      </c>
      <c r="O4" s="282"/>
      <c r="P4" s="282"/>
      <c r="Q4" s="282"/>
      <c r="R4" s="282"/>
      <c r="S4" s="282"/>
      <c r="T4" s="282"/>
      <c r="U4" s="249"/>
      <c r="V4" s="249"/>
      <c r="W4" s="249"/>
      <c r="X4" s="249"/>
      <c r="Y4" s="249"/>
      <c r="Z4" s="250"/>
    </row>
    <row r="5" spans="2:26" ht="15" customHeight="1" x14ac:dyDescent="0.25">
      <c r="B5" s="366"/>
      <c r="C5" s="366"/>
      <c r="D5" s="366"/>
      <c r="E5" s="366"/>
      <c r="F5" s="366"/>
      <c r="G5" s="366"/>
      <c r="H5" s="366"/>
      <c r="I5" s="366"/>
      <c r="J5" s="366"/>
      <c r="K5" s="366"/>
      <c r="L5" s="366"/>
      <c r="N5" s="201"/>
      <c r="O5" s="173"/>
      <c r="P5" s="173"/>
      <c r="Q5" s="173"/>
      <c r="R5" s="173"/>
    </row>
    <row r="6" spans="2:26" ht="6" customHeight="1" thickBot="1" x14ac:dyDescent="0.3">
      <c r="B6" s="366"/>
      <c r="C6" s="366"/>
      <c r="D6" s="366"/>
      <c r="E6" s="366"/>
      <c r="F6" s="366"/>
      <c r="G6" s="366"/>
      <c r="H6" s="366"/>
      <c r="I6" s="366"/>
      <c r="J6" s="366"/>
      <c r="K6" s="366"/>
      <c r="L6" s="366"/>
      <c r="N6" s="201"/>
      <c r="O6" s="173"/>
      <c r="P6" s="173"/>
      <c r="Q6" s="173"/>
      <c r="R6" s="173"/>
    </row>
    <row r="7" spans="2:26" ht="48" customHeight="1" thickBot="1" x14ac:dyDescent="0.3">
      <c r="B7" s="283" t="s">
        <v>90</v>
      </c>
      <c r="C7" s="283"/>
      <c r="D7" s="283"/>
      <c r="E7" s="283"/>
      <c r="F7" s="283"/>
      <c r="G7" s="283"/>
      <c r="H7" s="283"/>
      <c r="I7" s="283"/>
      <c r="J7" s="283"/>
      <c r="K7" s="283"/>
      <c r="L7" s="283"/>
      <c r="N7" s="206" t="s">
        <v>119</v>
      </c>
      <c r="O7" s="201"/>
      <c r="P7" s="275" t="s">
        <v>173</v>
      </c>
      <c r="Q7" s="276"/>
      <c r="R7" s="276"/>
      <c r="S7" s="276"/>
      <c r="T7" s="276"/>
      <c r="U7" s="277"/>
      <c r="V7" s="279" t="s">
        <v>207</v>
      </c>
      <c r="W7" s="280"/>
      <c r="X7" s="280"/>
      <c r="Y7" s="280"/>
      <c r="Z7" s="280"/>
    </row>
    <row r="8" spans="2:26" ht="15" customHeight="1" x14ac:dyDescent="0.2">
      <c r="B8" s="370" t="s">
        <v>7</v>
      </c>
      <c r="C8" s="371"/>
      <c r="D8" s="371"/>
      <c r="E8" s="374" t="s">
        <v>149</v>
      </c>
      <c r="F8" s="375"/>
      <c r="G8" s="375"/>
      <c r="H8" s="375"/>
      <c r="I8" s="375"/>
      <c r="J8" s="375"/>
      <c r="K8" s="375"/>
      <c r="L8" s="376"/>
      <c r="N8" s="271" t="s">
        <v>172</v>
      </c>
      <c r="O8" s="272"/>
      <c r="P8" s="272"/>
      <c r="Q8" s="272"/>
      <c r="R8" s="272"/>
      <c r="S8" s="272"/>
      <c r="T8" s="272"/>
      <c r="U8" s="272"/>
      <c r="V8" s="272"/>
      <c r="W8" s="272"/>
      <c r="X8" s="272"/>
      <c r="Y8" s="272"/>
      <c r="Z8" s="207"/>
    </row>
    <row r="9" spans="2:26" ht="6.75" customHeight="1" x14ac:dyDescent="0.25">
      <c r="B9" s="70"/>
      <c r="C9" s="71"/>
      <c r="D9" s="71"/>
      <c r="E9" s="71"/>
      <c r="F9" s="71"/>
      <c r="G9" s="71"/>
      <c r="H9" s="71"/>
      <c r="I9" s="71"/>
      <c r="J9" s="71"/>
      <c r="K9" s="71"/>
      <c r="L9" s="72"/>
      <c r="N9" s="207"/>
      <c r="O9" s="207"/>
      <c r="P9" s="207"/>
      <c r="Q9" s="207"/>
      <c r="R9" s="207"/>
      <c r="S9" s="207"/>
      <c r="T9" s="207"/>
      <c r="U9" s="207"/>
      <c r="V9" s="207"/>
      <c r="W9" s="207"/>
      <c r="X9" s="207"/>
      <c r="Y9" s="207"/>
      <c r="Z9" s="207"/>
    </row>
    <row r="10" spans="2:26" ht="15" customHeight="1" x14ac:dyDescent="0.2">
      <c r="B10" s="372" t="s">
        <v>74</v>
      </c>
      <c r="C10" s="373"/>
      <c r="D10" s="373"/>
      <c r="E10" s="406" t="s">
        <v>150</v>
      </c>
      <c r="F10" s="407"/>
      <c r="G10" s="403" t="s">
        <v>56</v>
      </c>
      <c r="H10" s="404"/>
      <c r="I10" s="404"/>
      <c r="J10" s="405"/>
      <c r="K10" s="379" t="s">
        <v>153</v>
      </c>
      <c r="L10" s="380"/>
      <c r="N10" s="208" t="s">
        <v>154</v>
      </c>
      <c r="O10" s="207"/>
      <c r="P10" s="207"/>
      <c r="Q10" s="207"/>
      <c r="R10" s="207"/>
      <c r="S10" s="207"/>
      <c r="T10" s="207"/>
      <c r="U10" s="207"/>
      <c r="V10" s="207"/>
      <c r="W10" s="207"/>
      <c r="X10" s="207"/>
      <c r="Y10" s="207"/>
      <c r="Z10" s="207"/>
    </row>
    <row r="11" spans="2:26" ht="6.75" customHeight="1" x14ac:dyDescent="0.25">
      <c r="B11" s="70"/>
      <c r="C11" s="71"/>
      <c r="D11" s="71"/>
      <c r="E11" s="71"/>
      <c r="F11" s="71"/>
      <c r="G11" s="71"/>
      <c r="H11" s="71"/>
      <c r="I11" s="71"/>
      <c r="J11" s="71"/>
      <c r="K11" s="71"/>
      <c r="L11" s="72"/>
      <c r="N11" s="207"/>
      <c r="O11" s="207"/>
      <c r="P11" s="207"/>
      <c r="Q11" s="207"/>
      <c r="R11" s="207"/>
      <c r="S11" s="207"/>
      <c r="T11" s="207"/>
      <c r="U11" s="207"/>
      <c r="V11" s="207"/>
      <c r="W11" s="207"/>
      <c r="X11" s="207"/>
      <c r="Y11" s="207"/>
      <c r="Z11" s="207"/>
    </row>
    <row r="12" spans="2:26" ht="15" customHeight="1" x14ac:dyDescent="0.25">
      <c r="B12" s="372" t="s">
        <v>85</v>
      </c>
      <c r="C12" s="373"/>
      <c r="D12" s="373"/>
      <c r="E12" s="411" t="s">
        <v>152</v>
      </c>
      <c r="F12" s="412"/>
      <c r="G12" s="403" t="s">
        <v>58</v>
      </c>
      <c r="H12" s="404"/>
      <c r="I12" s="404"/>
      <c r="J12" s="405"/>
      <c r="K12" s="377">
        <v>44843</v>
      </c>
      <c r="L12" s="378"/>
      <c r="N12" s="268" t="s">
        <v>155</v>
      </c>
      <c r="O12" s="269"/>
      <c r="P12" s="269"/>
      <c r="Q12" s="269"/>
      <c r="R12" s="269"/>
      <c r="S12" s="269"/>
      <c r="T12" s="269"/>
      <c r="U12" s="269"/>
      <c r="V12" s="269"/>
      <c r="W12" s="269"/>
      <c r="X12" s="269"/>
      <c r="Y12" s="269"/>
      <c r="Z12" s="269"/>
    </row>
    <row r="13" spans="2:26" ht="6.75" customHeight="1" x14ac:dyDescent="0.25">
      <c r="B13" s="70"/>
      <c r="C13" s="71"/>
      <c r="D13" s="71"/>
      <c r="E13" s="71"/>
      <c r="F13" s="71"/>
      <c r="G13" s="71"/>
      <c r="H13" s="71"/>
      <c r="I13" s="71"/>
      <c r="J13" s="71"/>
      <c r="K13" s="71"/>
      <c r="L13" s="72"/>
      <c r="N13" s="207"/>
      <c r="O13" s="207"/>
      <c r="P13" s="207"/>
      <c r="Q13" s="207"/>
      <c r="R13" s="207"/>
      <c r="S13" s="207"/>
      <c r="T13" s="207"/>
      <c r="U13" s="207"/>
      <c r="V13" s="207"/>
      <c r="W13" s="207"/>
      <c r="X13" s="207"/>
      <c r="Y13" s="207"/>
      <c r="Z13" s="207"/>
    </row>
    <row r="14" spans="2:26" ht="24.75" customHeight="1" x14ac:dyDescent="0.25">
      <c r="B14" s="372" t="s">
        <v>0</v>
      </c>
      <c r="C14" s="373"/>
      <c r="D14" s="373"/>
      <c r="E14" s="406" t="s">
        <v>151</v>
      </c>
      <c r="F14" s="413"/>
      <c r="G14" s="408" t="s">
        <v>59</v>
      </c>
      <c r="H14" s="409"/>
      <c r="I14" s="409"/>
      <c r="J14" s="410"/>
      <c r="K14" s="377" t="s">
        <v>157</v>
      </c>
      <c r="L14" s="378"/>
      <c r="N14" s="268" t="s">
        <v>156</v>
      </c>
      <c r="O14" s="269"/>
      <c r="P14" s="269"/>
      <c r="Q14" s="269"/>
      <c r="R14" s="269"/>
      <c r="S14" s="269"/>
      <c r="T14" s="269"/>
      <c r="U14" s="269"/>
      <c r="V14" s="269"/>
      <c r="W14" s="269"/>
      <c r="X14" s="269"/>
      <c r="Y14" s="269"/>
      <c r="Z14" s="269"/>
    </row>
    <row r="15" spans="2:26" ht="13.5" thickBot="1" x14ac:dyDescent="0.3">
      <c r="B15" s="73"/>
      <c r="C15" s="74"/>
      <c r="D15" s="74"/>
      <c r="E15" s="74"/>
      <c r="F15" s="74"/>
      <c r="G15" s="74"/>
      <c r="H15" s="74"/>
      <c r="I15" s="74"/>
      <c r="J15" s="74"/>
      <c r="K15" s="74"/>
      <c r="L15" s="75"/>
      <c r="N15" s="207"/>
      <c r="O15" s="207"/>
      <c r="P15" s="207"/>
      <c r="Q15" s="207"/>
      <c r="R15" s="207"/>
      <c r="S15" s="207"/>
      <c r="T15" s="207"/>
      <c r="U15" s="207"/>
      <c r="V15" s="207"/>
      <c r="W15" s="207"/>
      <c r="X15" s="207"/>
      <c r="Y15" s="207"/>
      <c r="Z15" s="207"/>
    </row>
    <row r="16" spans="2:26" x14ac:dyDescent="0.25">
      <c r="B16" s="76" t="s">
        <v>15</v>
      </c>
      <c r="C16" s="77"/>
      <c r="D16" s="77"/>
      <c r="E16" s="77"/>
      <c r="F16" s="77"/>
      <c r="G16" s="77"/>
      <c r="H16" s="77"/>
      <c r="I16" s="77"/>
      <c r="J16" s="77"/>
      <c r="K16" s="77"/>
      <c r="L16" s="78"/>
      <c r="N16" s="207"/>
      <c r="O16" s="207"/>
      <c r="P16" s="207"/>
      <c r="Q16" s="207"/>
      <c r="R16" s="207"/>
      <c r="S16" s="207"/>
      <c r="T16" s="207"/>
      <c r="U16" s="207"/>
      <c r="V16" s="207"/>
      <c r="W16" s="207"/>
      <c r="X16" s="207"/>
      <c r="Y16" s="207"/>
      <c r="Z16" s="207"/>
    </row>
    <row r="17" spans="2:26" ht="6.75" customHeight="1" x14ac:dyDescent="0.25">
      <c r="B17" s="79"/>
      <c r="L17" s="2"/>
      <c r="N17" s="207"/>
      <c r="O17" s="207"/>
      <c r="P17" s="207"/>
      <c r="Q17" s="207"/>
      <c r="R17" s="207"/>
      <c r="S17" s="207"/>
      <c r="T17" s="207"/>
      <c r="U17" s="207"/>
      <c r="V17" s="207"/>
      <c r="W17" s="207"/>
      <c r="X17" s="207"/>
      <c r="Y17" s="207"/>
      <c r="Z17" s="207"/>
    </row>
    <row r="18" spans="2:26" ht="15" x14ac:dyDescent="0.25">
      <c r="B18" s="414" t="s">
        <v>16</v>
      </c>
      <c r="C18" s="415"/>
      <c r="D18" s="415"/>
      <c r="E18" s="416"/>
      <c r="F18" s="422" t="s">
        <v>158</v>
      </c>
      <c r="G18" s="423"/>
      <c r="H18" s="423"/>
      <c r="I18" s="423"/>
      <c r="J18" s="423"/>
      <c r="K18" s="423"/>
      <c r="L18" s="424"/>
      <c r="N18" s="268" t="s">
        <v>199</v>
      </c>
      <c r="O18" s="270"/>
      <c r="P18" s="270"/>
      <c r="Q18" s="270"/>
      <c r="R18" s="270"/>
      <c r="S18" s="270"/>
      <c r="T18" s="270"/>
      <c r="U18" s="270"/>
      <c r="V18" s="270"/>
      <c r="W18" s="207"/>
      <c r="X18" s="207"/>
      <c r="Y18" s="207"/>
      <c r="Z18" s="207"/>
    </row>
    <row r="19" spans="2:26" ht="6.75" customHeight="1" x14ac:dyDescent="0.25">
      <c r="B19" s="80"/>
      <c r="C19" s="81"/>
      <c r="D19" s="81"/>
      <c r="E19" s="81"/>
      <c r="F19" s="81"/>
      <c r="G19" s="81"/>
      <c r="H19" s="82"/>
      <c r="I19" s="82"/>
      <c r="J19" s="82"/>
      <c r="K19" s="82"/>
      <c r="L19" s="83"/>
      <c r="N19" s="207"/>
      <c r="O19" s="207"/>
      <c r="P19" s="207"/>
      <c r="Q19" s="207"/>
      <c r="R19" s="207"/>
      <c r="S19" s="207"/>
      <c r="T19" s="207"/>
      <c r="U19" s="207"/>
      <c r="V19" s="207"/>
      <c r="W19" s="207"/>
      <c r="X19" s="207"/>
      <c r="Y19" s="207"/>
      <c r="Z19" s="207"/>
    </row>
    <row r="20" spans="2:26" ht="15" x14ac:dyDescent="0.25">
      <c r="B20" s="414" t="s">
        <v>115</v>
      </c>
      <c r="C20" s="415"/>
      <c r="D20" s="415"/>
      <c r="E20" s="416"/>
      <c r="F20" s="425">
        <v>44942</v>
      </c>
      <c r="G20" s="423"/>
      <c r="H20" s="423"/>
      <c r="I20" s="423"/>
      <c r="J20" s="423"/>
      <c r="K20" s="423"/>
      <c r="L20" s="424"/>
      <c r="N20" s="268" t="s">
        <v>200</v>
      </c>
      <c r="O20" s="278"/>
      <c r="P20" s="278"/>
      <c r="Q20" s="278"/>
      <c r="R20" s="278"/>
      <c r="S20" s="278"/>
      <c r="T20" s="278"/>
      <c r="U20" s="207"/>
      <c r="V20" s="207"/>
      <c r="W20" s="207"/>
      <c r="X20" s="207"/>
      <c r="Y20" s="207"/>
      <c r="Z20" s="207"/>
    </row>
    <row r="21" spans="2:26" ht="6.75" customHeight="1" x14ac:dyDescent="0.25">
      <c r="B21" s="80"/>
      <c r="C21" s="81"/>
      <c r="D21" s="81"/>
      <c r="E21" s="82"/>
      <c r="F21" s="82"/>
      <c r="G21" s="82"/>
      <c r="H21" s="82"/>
      <c r="I21" s="81"/>
      <c r="J21" s="81"/>
      <c r="K21" s="81"/>
      <c r="L21" s="83"/>
      <c r="N21" s="207"/>
      <c r="O21" s="207"/>
      <c r="P21" s="207"/>
      <c r="Q21" s="207"/>
      <c r="R21" s="207"/>
      <c r="S21" s="207"/>
      <c r="T21" s="207"/>
      <c r="U21" s="207"/>
      <c r="V21" s="207"/>
      <c r="W21" s="207"/>
      <c r="X21" s="207"/>
      <c r="Y21" s="207"/>
      <c r="Z21" s="207"/>
    </row>
    <row r="22" spans="2:26" ht="24" customHeight="1" x14ac:dyDescent="0.25">
      <c r="B22" s="420" t="s">
        <v>116</v>
      </c>
      <c r="C22" s="421"/>
      <c r="D22" s="421"/>
      <c r="E22" s="421"/>
      <c r="F22" s="426" t="s">
        <v>159</v>
      </c>
      <c r="G22" s="427"/>
      <c r="H22" s="427"/>
      <c r="I22" s="427"/>
      <c r="J22" s="427"/>
      <c r="K22" s="427"/>
      <c r="L22" s="428"/>
      <c r="N22" s="268" t="s">
        <v>160</v>
      </c>
      <c r="O22" s="270"/>
      <c r="P22" s="270"/>
      <c r="Q22" s="270"/>
      <c r="R22" s="270"/>
      <c r="S22" s="270"/>
      <c r="T22" s="207"/>
      <c r="U22" s="207"/>
      <c r="V22" s="207"/>
      <c r="W22" s="207"/>
      <c r="X22" s="207"/>
      <c r="Y22" s="207"/>
      <c r="Z22" s="207"/>
    </row>
    <row r="23" spans="2:26" ht="6.75" customHeight="1" x14ac:dyDescent="0.25">
      <c r="B23" s="80"/>
      <c r="C23" s="81"/>
      <c r="D23" s="81"/>
      <c r="E23" s="81"/>
      <c r="F23" s="81"/>
      <c r="G23" s="81"/>
      <c r="H23" s="82"/>
      <c r="I23" s="81"/>
      <c r="J23" s="81"/>
      <c r="K23" s="81"/>
      <c r="L23" s="83"/>
      <c r="N23" s="207"/>
      <c r="O23" s="207"/>
      <c r="P23" s="207"/>
      <c r="Q23" s="207"/>
      <c r="R23" s="207"/>
      <c r="S23" s="207"/>
      <c r="T23" s="207"/>
      <c r="U23" s="207"/>
      <c r="V23" s="207"/>
      <c r="W23" s="207"/>
      <c r="X23" s="207"/>
      <c r="Y23" s="207"/>
      <c r="Z23" s="207"/>
    </row>
    <row r="24" spans="2:26" ht="14.45" customHeight="1" x14ac:dyDescent="0.25">
      <c r="B24" s="414" t="s">
        <v>75</v>
      </c>
      <c r="C24" s="415"/>
      <c r="D24" s="415"/>
      <c r="E24" s="416"/>
      <c r="F24" s="417" t="s">
        <v>161</v>
      </c>
      <c r="G24" s="418"/>
      <c r="H24" s="418"/>
      <c r="I24" s="418"/>
      <c r="J24" s="418"/>
      <c r="K24" s="418"/>
      <c r="L24" s="419"/>
      <c r="N24" s="268" t="s">
        <v>180</v>
      </c>
      <c r="O24" s="278"/>
      <c r="P24" s="278"/>
      <c r="Q24" s="278"/>
      <c r="R24" s="278"/>
      <c r="S24" s="278"/>
      <c r="T24" s="278"/>
      <c r="U24" s="278"/>
      <c r="V24" s="278"/>
      <c r="W24" s="278"/>
      <c r="X24" s="278"/>
      <c r="Y24" s="207"/>
      <c r="Z24" s="207"/>
    </row>
    <row r="25" spans="2:26" ht="6.75" customHeight="1" thickBot="1" x14ac:dyDescent="0.3">
      <c r="B25" s="84"/>
      <c r="C25" s="85"/>
      <c r="D25" s="85"/>
      <c r="E25" s="85"/>
      <c r="F25" s="85"/>
      <c r="G25" s="85"/>
      <c r="H25" s="85"/>
      <c r="I25" s="85"/>
      <c r="J25" s="85"/>
      <c r="K25" s="85"/>
      <c r="L25" s="86"/>
      <c r="N25" s="207"/>
      <c r="O25" s="207"/>
      <c r="P25" s="207"/>
      <c r="Q25" s="207"/>
      <c r="R25" s="207"/>
      <c r="S25" s="207"/>
      <c r="T25" s="207"/>
      <c r="U25" s="207"/>
      <c r="V25" s="207"/>
      <c r="W25" s="207"/>
      <c r="X25" s="207"/>
      <c r="Y25" s="207"/>
      <c r="Z25" s="207"/>
    </row>
    <row r="26" spans="2:26" s="88" customFormat="1" ht="15" customHeight="1" x14ac:dyDescent="0.25">
      <c r="B26" s="87">
        <v>1</v>
      </c>
      <c r="C26" s="401" t="s">
        <v>8</v>
      </c>
      <c r="D26" s="401"/>
      <c r="E26" s="401"/>
      <c r="F26" s="401"/>
      <c r="G26" s="401"/>
      <c r="H26" s="401"/>
      <c r="I26" s="401"/>
      <c r="J26" s="401"/>
      <c r="K26" s="401"/>
      <c r="L26" s="402"/>
      <c r="N26" s="209"/>
      <c r="O26" s="209"/>
      <c r="P26" s="209"/>
      <c r="Q26" s="209"/>
      <c r="R26" s="209"/>
      <c r="S26" s="209"/>
      <c r="T26" s="209"/>
      <c r="U26" s="209"/>
      <c r="V26" s="209"/>
      <c r="W26" s="209"/>
      <c r="X26" s="209"/>
      <c r="Y26" s="209"/>
      <c r="Z26" s="209"/>
    </row>
    <row r="27" spans="2:26" x14ac:dyDescent="0.25">
      <c r="B27" s="5"/>
      <c r="C27" s="93" t="s">
        <v>9</v>
      </c>
      <c r="D27" s="341" t="s">
        <v>1</v>
      </c>
      <c r="E27" s="342"/>
      <c r="F27" s="343"/>
      <c r="G27" s="295" t="s">
        <v>10</v>
      </c>
      <c r="H27" s="295"/>
      <c r="I27" s="171" t="s">
        <v>49</v>
      </c>
      <c r="J27" s="171" t="s">
        <v>11</v>
      </c>
      <c r="K27" s="296" t="s">
        <v>50</v>
      </c>
      <c r="L27" s="297"/>
      <c r="N27" s="207"/>
      <c r="O27" s="207"/>
      <c r="P27" s="207"/>
      <c r="Q27" s="207"/>
      <c r="R27" s="207"/>
      <c r="S27" s="207"/>
      <c r="T27" s="207"/>
      <c r="U27" s="207"/>
      <c r="V27" s="207"/>
      <c r="W27" s="207"/>
      <c r="X27" s="207"/>
      <c r="Y27" s="207"/>
      <c r="Z27" s="207"/>
    </row>
    <row r="28" spans="2:26" ht="15" customHeight="1" x14ac:dyDescent="0.25">
      <c r="B28" s="5"/>
      <c r="C28" s="165">
        <v>1.1000000000000001</v>
      </c>
      <c r="D28" s="383" t="s">
        <v>91</v>
      </c>
      <c r="E28" s="384"/>
      <c r="F28" s="385"/>
      <c r="G28" s="386">
        <v>1</v>
      </c>
      <c r="H28" s="387"/>
      <c r="I28" s="174" t="s">
        <v>133</v>
      </c>
      <c r="J28" s="175">
        <v>173500</v>
      </c>
      <c r="K28" s="381">
        <f>G28*J28</f>
        <v>173500</v>
      </c>
      <c r="L28" s="382"/>
      <c r="N28" s="268" t="s">
        <v>201</v>
      </c>
      <c r="O28" s="278"/>
      <c r="P28" s="278"/>
      <c r="Q28" s="278"/>
      <c r="R28" s="278"/>
      <c r="S28" s="278"/>
      <c r="T28" s="278"/>
      <c r="U28" s="278"/>
      <c r="V28" s="278"/>
      <c r="W28" s="207"/>
      <c r="X28" s="207"/>
      <c r="Y28" s="207"/>
      <c r="Z28" s="207"/>
    </row>
    <row r="29" spans="2:26" ht="27.6" customHeight="1" x14ac:dyDescent="0.25">
      <c r="B29" s="5"/>
      <c r="C29" s="165">
        <v>1.2</v>
      </c>
      <c r="D29" s="383" t="s">
        <v>83</v>
      </c>
      <c r="E29" s="384"/>
      <c r="F29" s="385"/>
      <c r="G29" s="397">
        <v>0.09</v>
      </c>
      <c r="H29" s="398"/>
      <c r="I29" s="89" t="s">
        <v>12</v>
      </c>
      <c r="J29" s="90">
        <f>SUM(K28:L28)</f>
        <v>173500</v>
      </c>
      <c r="K29" s="395">
        <f>J29*G29</f>
        <v>15615</v>
      </c>
      <c r="L29" s="396"/>
      <c r="N29" s="207"/>
      <c r="O29" s="207"/>
      <c r="P29" s="207"/>
      <c r="Q29" s="207"/>
      <c r="R29" s="207"/>
      <c r="S29" s="207"/>
      <c r="T29" s="207"/>
      <c r="U29" s="207"/>
      <c r="V29" s="207"/>
      <c r="W29" s="207"/>
      <c r="X29" s="207"/>
      <c r="Y29" s="207"/>
      <c r="Z29" s="207"/>
    </row>
    <row r="30" spans="2:26" s="88" customFormat="1" ht="15" customHeight="1" thickBot="1" x14ac:dyDescent="0.3">
      <c r="B30" s="91"/>
      <c r="C30" s="348" t="s">
        <v>37</v>
      </c>
      <c r="D30" s="348"/>
      <c r="E30" s="348"/>
      <c r="F30" s="348"/>
      <c r="G30" s="348"/>
      <c r="H30" s="348"/>
      <c r="I30" s="348"/>
      <c r="J30" s="348"/>
      <c r="K30" s="368">
        <f>SUM(K28:L29)</f>
        <v>189115</v>
      </c>
      <c r="L30" s="369"/>
      <c r="N30" s="209"/>
      <c r="O30" s="209"/>
      <c r="P30" s="209"/>
      <c r="Q30" s="209"/>
      <c r="R30" s="209"/>
      <c r="S30" s="209"/>
      <c r="T30" s="209"/>
      <c r="U30" s="209"/>
      <c r="V30" s="209"/>
      <c r="W30" s="209"/>
      <c r="X30" s="209"/>
      <c r="Y30" s="209"/>
      <c r="Z30" s="209"/>
    </row>
    <row r="31" spans="2:26" s="88" customFormat="1" ht="15" customHeight="1" x14ac:dyDescent="0.25">
      <c r="B31" s="92">
        <v>2</v>
      </c>
      <c r="C31" s="349" t="s">
        <v>48</v>
      </c>
      <c r="D31" s="350"/>
      <c r="E31" s="350"/>
      <c r="F31" s="350"/>
      <c r="G31" s="350"/>
      <c r="H31" s="350"/>
      <c r="I31" s="350"/>
      <c r="J31" s="350"/>
      <c r="K31" s="350"/>
      <c r="L31" s="351"/>
      <c r="N31" s="209"/>
      <c r="O31" s="209"/>
      <c r="P31" s="209"/>
      <c r="Q31" s="209"/>
      <c r="R31" s="209"/>
      <c r="S31" s="209"/>
      <c r="T31" s="209"/>
      <c r="U31" s="209"/>
      <c r="V31" s="209"/>
      <c r="W31" s="209"/>
      <c r="X31" s="209"/>
      <c r="Y31" s="209"/>
      <c r="Z31" s="209"/>
    </row>
    <row r="32" spans="2:26" x14ac:dyDescent="0.25">
      <c r="B32" s="5"/>
      <c r="C32" s="93" t="s">
        <v>9</v>
      </c>
      <c r="D32" s="341" t="s">
        <v>1</v>
      </c>
      <c r="E32" s="342"/>
      <c r="F32" s="343"/>
      <c r="G32" s="295" t="s">
        <v>10</v>
      </c>
      <c r="H32" s="295"/>
      <c r="I32" s="171" t="s">
        <v>49</v>
      </c>
      <c r="J32" s="171" t="s">
        <v>11</v>
      </c>
      <c r="K32" s="296" t="s">
        <v>50</v>
      </c>
      <c r="L32" s="297"/>
      <c r="N32" s="207"/>
      <c r="O32" s="207"/>
      <c r="P32" s="207"/>
      <c r="Q32" s="207"/>
      <c r="R32" s="207"/>
      <c r="S32" s="207"/>
      <c r="T32" s="207"/>
      <c r="U32" s="207"/>
      <c r="V32" s="207"/>
      <c r="W32" s="207"/>
      <c r="X32" s="207"/>
      <c r="Y32" s="207"/>
      <c r="Z32" s="207"/>
    </row>
    <row r="33" spans="2:26" ht="14.45" customHeight="1" x14ac:dyDescent="0.25">
      <c r="B33" s="5"/>
      <c r="C33" s="94">
        <v>2.1</v>
      </c>
      <c r="D33" s="400" t="s">
        <v>14</v>
      </c>
      <c r="E33" s="400"/>
      <c r="F33" s="400"/>
      <c r="G33" s="357"/>
      <c r="H33" s="358"/>
      <c r="I33" s="358"/>
      <c r="J33" s="359"/>
      <c r="K33" s="355">
        <f>SUM(K34:L40)</f>
        <v>60000</v>
      </c>
      <c r="L33" s="356"/>
      <c r="N33" s="268" t="s">
        <v>162</v>
      </c>
      <c r="O33" s="269"/>
      <c r="P33" s="269"/>
      <c r="Q33" s="269"/>
      <c r="R33" s="269"/>
      <c r="S33" s="269"/>
      <c r="T33" s="269"/>
      <c r="U33" s="269"/>
      <c r="V33" s="269"/>
      <c r="W33" s="269"/>
      <c r="X33" s="269"/>
      <c r="Y33" s="269"/>
      <c r="Z33" s="269"/>
    </row>
    <row r="34" spans="2:26" x14ac:dyDescent="0.25">
      <c r="B34" s="5"/>
      <c r="C34" s="94" t="s">
        <v>93</v>
      </c>
      <c r="D34" s="360" t="s">
        <v>100</v>
      </c>
      <c r="E34" s="360"/>
      <c r="F34" s="360"/>
      <c r="G34" s="361">
        <v>1</v>
      </c>
      <c r="H34" s="361"/>
      <c r="I34" s="174" t="s">
        <v>133</v>
      </c>
      <c r="J34" s="175">
        <v>7500</v>
      </c>
      <c r="K34" s="355">
        <f t="shared" ref="K34:K40" si="0">J34*G34</f>
        <v>7500</v>
      </c>
      <c r="L34" s="356"/>
      <c r="N34" s="207"/>
      <c r="O34" s="207"/>
      <c r="P34" s="207"/>
      <c r="Q34" s="207"/>
      <c r="R34" s="207"/>
      <c r="S34" s="207"/>
      <c r="T34" s="207"/>
      <c r="U34" s="207"/>
      <c r="V34" s="207"/>
      <c r="W34" s="207"/>
      <c r="X34" s="207"/>
      <c r="Y34" s="207"/>
      <c r="Z34" s="207"/>
    </row>
    <row r="35" spans="2:26" x14ac:dyDescent="0.25">
      <c r="B35" s="5"/>
      <c r="C35" s="94" t="s">
        <v>94</v>
      </c>
      <c r="D35" s="360" t="s">
        <v>101</v>
      </c>
      <c r="E35" s="360"/>
      <c r="F35" s="360"/>
      <c r="G35" s="361">
        <v>1</v>
      </c>
      <c r="H35" s="361"/>
      <c r="I35" s="174" t="s">
        <v>133</v>
      </c>
      <c r="J35" s="175">
        <v>11000</v>
      </c>
      <c r="K35" s="355">
        <f t="shared" si="0"/>
        <v>11000</v>
      </c>
      <c r="L35" s="356"/>
      <c r="N35" s="207"/>
      <c r="O35" s="207"/>
      <c r="P35" s="207"/>
      <c r="Q35" s="207"/>
      <c r="R35" s="207"/>
      <c r="S35" s="207"/>
      <c r="T35" s="207"/>
      <c r="U35" s="207"/>
      <c r="V35" s="207"/>
      <c r="W35" s="207"/>
      <c r="X35" s="207"/>
      <c r="Y35" s="207"/>
      <c r="Z35" s="207"/>
    </row>
    <row r="36" spans="2:26" x14ac:dyDescent="0.25">
      <c r="B36" s="5"/>
      <c r="C36" s="94" t="s">
        <v>95</v>
      </c>
      <c r="D36" s="360" t="s">
        <v>102</v>
      </c>
      <c r="E36" s="360"/>
      <c r="F36" s="360"/>
      <c r="G36" s="361">
        <v>1</v>
      </c>
      <c r="H36" s="361"/>
      <c r="I36" s="174" t="s">
        <v>133</v>
      </c>
      <c r="J36" s="175">
        <v>5000</v>
      </c>
      <c r="K36" s="355">
        <f t="shared" si="0"/>
        <v>5000</v>
      </c>
      <c r="L36" s="356"/>
      <c r="N36" s="207"/>
      <c r="O36" s="207"/>
      <c r="P36" s="207"/>
      <c r="Q36" s="207"/>
      <c r="R36" s="207"/>
      <c r="S36" s="207"/>
      <c r="T36" s="207"/>
      <c r="U36" s="207"/>
      <c r="V36" s="207"/>
      <c r="W36" s="207"/>
      <c r="X36" s="207"/>
      <c r="Y36" s="207"/>
      <c r="Z36" s="207"/>
    </row>
    <row r="37" spans="2:26" x14ac:dyDescent="0.25">
      <c r="B37" s="5"/>
      <c r="C37" s="94" t="s">
        <v>96</v>
      </c>
      <c r="D37" s="360" t="s">
        <v>103</v>
      </c>
      <c r="E37" s="360"/>
      <c r="F37" s="360"/>
      <c r="G37" s="361">
        <v>1</v>
      </c>
      <c r="H37" s="361"/>
      <c r="I37" s="174" t="s">
        <v>133</v>
      </c>
      <c r="J37" s="175">
        <v>5000</v>
      </c>
      <c r="K37" s="355">
        <f t="shared" si="0"/>
        <v>5000</v>
      </c>
      <c r="L37" s="356"/>
      <c r="N37" s="207"/>
      <c r="O37" s="207"/>
      <c r="P37" s="207"/>
      <c r="Q37" s="207"/>
      <c r="R37" s="207"/>
      <c r="S37" s="207"/>
      <c r="T37" s="207"/>
      <c r="U37" s="207"/>
      <c r="V37" s="207"/>
      <c r="W37" s="207"/>
      <c r="X37" s="207"/>
      <c r="Y37" s="207"/>
      <c r="Z37" s="207"/>
    </row>
    <row r="38" spans="2:26" x14ac:dyDescent="0.25">
      <c r="B38" s="5"/>
      <c r="C38" s="94" t="s">
        <v>97</v>
      </c>
      <c r="D38" s="360" t="s">
        <v>104</v>
      </c>
      <c r="E38" s="360"/>
      <c r="F38" s="360"/>
      <c r="G38" s="361">
        <v>1</v>
      </c>
      <c r="H38" s="361"/>
      <c r="I38" s="174" t="s">
        <v>133</v>
      </c>
      <c r="J38" s="175">
        <v>14000</v>
      </c>
      <c r="K38" s="355">
        <f t="shared" si="0"/>
        <v>14000</v>
      </c>
      <c r="L38" s="356"/>
      <c r="N38" s="207"/>
      <c r="O38" s="207"/>
      <c r="P38" s="207"/>
      <c r="Q38" s="207"/>
      <c r="R38" s="207"/>
      <c r="S38" s="207"/>
      <c r="T38" s="207"/>
      <c r="U38" s="207"/>
      <c r="V38" s="207"/>
      <c r="W38" s="207"/>
      <c r="X38" s="207"/>
      <c r="Y38" s="207"/>
      <c r="Z38" s="207"/>
    </row>
    <row r="39" spans="2:26" x14ac:dyDescent="0.25">
      <c r="B39" s="5"/>
      <c r="C39" s="94" t="s">
        <v>98</v>
      </c>
      <c r="D39" s="360" t="s">
        <v>105</v>
      </c>
      <c r="E39" s="360"/>
      <c r="F39" s="360"/>
      <c r="G39" s="361">
        <v>1</v>
      </c>
      <c r="H39" s="361"/>
      <c r="I39" s="174" t="s">
        <v>133</v>
      </c>
      <c r="J39" s="175">
        <v>15000</v>
      </c>
      <c r="K39" s="355">
        <f t="shared" si="0"/>
        <v>15000</v>
      </c>
      <c r="L39" s="356"/>
      <c r="N39" s="207"/>
      <c r="O39" s="207"/>
      <c r="P39" s="207"/>
      <c r="Q39" s="207"/>
      <c r="R39" s="207"/>
      <c r="S39" s="207"/>
      <c r="T39" s="207"/>
      <c r="U39" s="207"/>
      <c r="V39" s="207"/>
      <c r="W39" s="207"/>
      <c r="X39" s="207"/>
      <c r="Y39" s="207"/>
      <c r="Z39" s="207"/>
    </row>
    <row r="40" spans="2:26" x14ac:dyDescent="0.25">
      <c r="B40" s="5"/>
      <c r="C40" s="94" t="s">
        <v>99</v>
      </c>
      <c r="D40" s="360" t="s">
        <v>106</v>
      </c>
      <c r="E40" s="360"/>
      <c r="F40" s="360"/>
      <c r="G40" s="361">
        <v>1</v>
      </c>
      <c r="H40" s="361"/>
      <c r="I40" s="174" t="s">
        <v>133</v>
      </c>
      <c r="J40" s="175">
        <v>2500</v>
      </c>
      <c r="K40" s="355">
        <f t="shared" si="0"/>
        <v>2500</v>
      </c>
      <c r="L40" s="356"/>
      <c r="N40" s="207"/>
      <c r="O40" s="207"/>
      <c r="P40" s="207"/>
      <c r="Q40" s="207"/>
      <c r="R40" s="207"/>
      <c r="S40" s="207"/>
      <c r="T40" s="207"/>
      <c r="U40" s="207"/>
      <c r="V40" s="207"/>
      <c r="W40" s="207"/>
      <c r="X40" s="207"/>
      <c r="Y40" s="207"/>
      <c r="Z40" s="207"/>
    </row>
    <row r="41" spans="2:26" s="88" customFormat="1" ht="15" customHeight="1" thickBot="1" x14ac:dyDescent="0.3">
      <c r="B41" s="91"/>
      <c r="C41" s="348" t="s">
        <v>71</v>
      </c>
      <c r="D41" s="348"/>
      <c r="E41" s="348"/>
      <c r="F41" s="348"/>
      <c r="G41" s="348"/>
      <c r="H41" s="348"/>
      <c r="I41" s="348"/>
      <c r="J41" s="348"/>
      <c r="K41" s="368">
        <f>SUM(K33)</f>
        <v>60000</v>
      </c>
      <c r="L41" s="369"/>
      <c r="N41" s="209"/>
      <c r="O41" s="209"/>
      <c r="P41" s="209"/>
      <c r="Q41" s="209"/>
      <c r="R41" s="209"/>
      <c r="S41" s="209"/>
      <c r="T41" s="209"/>
      <c r="U41" s="209"/>
      <c r="V41" s="209"/>
      <c r="W41" s="209"/>
      <c r="X41" s="209"/>
      <c r="Y41" s="209"/>
      <c r="Z41" s="209"/>
    </row>
    <row r="42" spans="2:26" s="88" customFormat="1" ht="15" customHeight="1" x14ac:dyDescent="0.25">
      <c r="B42" s="92">
        <v>3</v>
      </c>
      <c r="C42" s="349" t="s">
        <v>64</v>
      </c>
      <c r="D42" s="350"/>
      <c r="E42" s="350"/>
      <c r="F42" s="350"/>
      <c r="G42" s="350"/>
      <c r="H42" s="350"/>
      <c r="I42" s="350"/>
      <c r="J42" s="350"/>
      <c r="K42" s="350"/>
      <c r="L42" s="351"/>
      <c r="N42" s="209"/>
      <c r="O42" s="209"/>
      <c r="P42" s="209"/>
      <c r="Q42" s="209"/>
      <c r="R42" s="209"/>
      <c r="S42" s="209"/>
      <c r="T42" s="209"/>
      <c r="U42" s="209"/>
      <c r="V42" s="209"/>
      <c r="W42" s="209"/>
      <c r="X42" s="209"/>
      <c r="Y42" s="209"/>
      <c r="Z42" s="209"/>
    </row>
    <row r="43" spans="2:26" x14ac:dyDescent="0.25">
      <c r="B43" s="5"/>
      <c r="C43" s="93" t="s">
        <v>9</v>
      </c>
      <c r="D43" s="341" t="s">
        <v>1</v>
      </c>
      <c r="E43" s="342"/>
      <c r="F43" s="343"/>
      <c r="G43" s="295" t="s">
        <v>10</v>
      </c>
      <c r="H43" s="295"/>
      <c r="I43" s="171" t="s">
        <v>49</v>
      </c>
      <c r="J43" s="171" t="s">
        <v>11</v>
      </c>
      <c r="K43" s="296" t="s">
        <v>50</v>
      </c>
      <c r="L43" s="297"/>
      <c r="N43" s="207"/>
      <c r="O43" s="207"/>
      <c r="P43" s="207"/>
      <c r="Q43" s="207"/>
      <c r="R43" s="207"/>
      <c r="S43" s="207"/>
      <c r="T43" s="207"/>
      <c r="U43" s="207"/>
      <c r="V43" s="207"/>
      <c r="W43" s="207"/>
      <c r="X43" s="207"/>
      <c r="Y43" s="207"/>
      <c r="Z43" s="207"/>
    </row>
    <row r="44" spans="2:26" x14ac:dyDescent="0.25">
      <c r="B44" s="95"/>
      <c r="C44" s="172">
        <v>3.1</v>
      </c>
      <c r="D44" s="367" t="s">
        <v>67</v>
      </c>
      <c r="E44" s="367"/>
      <c r="F44" s="367"/>
      <c r="G44" s="399">
        <v>0.1</v>
      </c>
      <c r="H44" s="399"/>
      <c r="I44" s="96" t="s">
        <v>12</v>
      </c>
      <c r="J44" s="97">
        <f>K30</f>
        <v>189115</v>
      </c>
      <c r="K44" s="393">
        <f>J44*G44</f>
        <v>18911.5</v>
      </c>
      <c r="L44" s="394"/>
      <c r="N44" s="268" t="s">
        <v>181</v>
      </c>
      <c r="O44" s="269"/>
      <c r="P44" s="269"/>
      <c r="Q44" s="269"/>
      <c r="R44" s="269"/>
      <c r="S44" s="269"/>
      <c r="T44" s="269"/>
      <c r="U44" s="269"/>
      <c r="V44" s="269"/>
      <c r="W44" s="269"/>
      <c r="X44" s="269"/>
      <c r="Y44" s="269"/>
      <c r="Z44" s="207"/>
    </row>
    <row r="45" spans="2:26" s="88" customFormat="1" ht="15" customHeight="1" thickBot="1" x14ac:dyDescent="0.3">
      <c r="B45" s="98"/>
      <c r="C45" s="388" t="s">
        <v>65</v>
      </c>
      <c r="D45" s="389"/>
      <c r="E45" s="389"/>
      <c r="F45" s="389"/>
      <c r="G45" s="389"/>
      <c r="H45" s="389"/>
      <c r="I45" s="389"/>
      <c r="J45" s="390"/>
      <c r="K45" s="391">
        <f>SUM(K44)</f>
        <v>18911.5</v>
      </c>
      <c r="L45" s="392"/>
      <c r="N45" s="209"/>
      <c r="O45" s="209"/>
      <c r="P45" s="209"/>
      <c r="Q45" s="209"/>
      <c r="R45" s="209"/>
      <c r="S45" s="209"/>
      <c r="T45" s="209"/>
      <c r="U45" s="209"/>
      <c r="V45" s="209"/>
      <c r="W45" s="209"/>
      <c r="X45" s="209"/>
      <c r="Y45" s="209"/>
      <c r="Z45" s="209"/>
    </row>
    <row r="46" spans="2:26" s="88" customFormat="1" ht="15" customHeight="1" x14ac:dyDescent="0.25">
      <c r="B46" s="92">
        <v>4</v>
      </c>
      <c r="C46" s="349" t="s">
        <v>13</v>
      </c>
      <c r="D46" s="350"/>
      <c r="E46" s="350"/>
      <c r="F46" s="350"/>
      <c r="G46" s="350"/>
      <c r="H46" s="350"/>
      <c r="I46" s="350"/>
      <c r="J46" s="350"/>
      <c r="K46" s="350"/>
      <c r="L46" s="351"/>
      <c r="N46" s="209"/>
      <c r="O46" s="209"/>
      <c r="P46" s="209"/>
      <c r="Q46" s="209"/>
      <c r="R46" s="209"/>
      <c r="S46" s="209"/>
      <c r="T46" s="209"/>
      <c r="U46" s="209"/>
      <c r="V46" s="209"/>
      <c r="W46" s="209"/>
      <c r="X46" s="209"/>
      <c r="Y46" s="209"/>
      <c r="Z46" s="209"/>
    </row>
    <row r="47" spans="2:26" x14ac:dyDescent="0.25">
      <c r="B47" s="5"/>
      <c r="C47" s="93" t="s">
        <v>9</v>
      </c>
      <c r="D47" s="341" t="s">
        <v>1</v>
      </c>
      <c r="E47" s="342"/>
      <c r="F47" s="343"/>
      <c r="G47" s="295" t="s">
        <v>10</v>
      </c>
      <c r="H47" s="295"/>
      <c r="I47" s="171" t="s">
        <v>49</v>
      </c>
      <c r="J47" s="171" t="s">
        <v>11</v>
      </c>
      <c r="K47" s="296" t="s">
        <v>50</v>
      </c>
      <c r="L47" s="297"/>
      <c r="N47" s="207"/>
      <c r="O47" s="207"/>
      <c r="P47" s="207"/>
      <c r="Q47" s="207"/>
      <c r="R47" s="207"/>
      <c r="S47" s="207"/>
      <c r="T47" s="207"/>
      <c r="U47" s="207"/>
      <c r="V47" s="207"/>
      <c r="W47" s="207"/>
      <c r="X47" s="207"/>
      <c r="Y47" s="207"/>
      <c r="Z47" s="207"/>
    </row>
    <row r="48" spans="2:26" x14ac:dyDescent="0.25">
      <c r="B48" s="5"/>
      <c r="C48" s="165">
        <v>4.0999999999999996</v>
      </c>
      <c r="D48" s="362" t="s">
        <v>92</v>
      </c>
      <c r="E48" s="362"/>
      <c r="F48" s="362"/>
      <c r="G48" s="291">
        <v>1</v>
      </c>
      <c r="H48" s="291"/>
      <c r="I48" s="89" t="s">
        <v>41</v>
      </c>
      <c r="J48" s="155">
        <v>47750</v>
      </c>
      <c r="K48" s="363">
        <f t="shared" ref="K48" si="1">G48*J48</f>
        <v>47750</v>
      </c>
      <c r="L48" s="364"/>
      <c r="N48" s="268" t="s">
        <v>204</v>
      </c>
      <c r="O48" s="269"/>
      <c r="P48" s="269"/>
      <c r="Q48" s="269"/>
      <c r="R48" s="269"/>
      <c r="S48" s="269"/>
      <c r="T48" s="269"/>
      <c r="U48" s="269"/>
      <c r="V48" s="269"/>
      <c r="W48" s="269"/>
      <c r="X48" s="269"/>
      <c r="Y48" s="269"/>
      <c r="Z48" s="207"/>
    </row>
    <row r="49" spans="2:26" s="88" customFormat="1" ht="15" customHeight="1" thickBot="1" x14ac:dyDescent="0.3">
      <c r="B49" s="91"/>
      <c r="C49" s="348" t="s">
        <v>51</v>
      </c>
      <c r="D49" s="348"/>
      <c r="E49" s="348"/>
      <c r="F49" s="348"/>
      <c r="G49" s="348"/>
      <c r="H49" s="348"/>
      <c r="I49" s="348"/>
      <c r="J49" s="348"/>
      <c r="K49" s="368">
        <f>SUM(K48:L48)</f>
        <v>47750</v>
      </c>
      <c r="L49" s="369"/>
      <c r="N49" s="209"/>
      <c r="O49" s="209"/>
      <c r="P49" s="209"/>
      <c r="Q49" s="209"/>
      <c r="R49" s="209"/>
      <c r="S49" s="209"/>
      <c r="T49" s="209"/>
      <c r="U49" s="209"/>
      <c r="V49" s="209"/>
      <c r="W49" s="209"/>
      <c r="X49" s="209"/>
      <c r="Y49" s="209"/>
      <c r="Z49" s="209"/>
    </row>
    <row r="50" spans="2:26" s="88" customFormat="1" ht="15" customHeight="1" x14ac:dyDescent="0.25">
      <c r="B50" s="92">
        <v>5</v>
      </c>
      <c r="C50" s="352" t="s">
        <v>38</v>
      </c>
      <c r="D50" s="353"/>
      <c r="E50" s="353"/>
      <c r="F50" s="353"/>
      <c r="G50" s="353"/>
      <c r="H50" s="353"/>
      <c r="I50" s="353"/>
      <c r="J50" s="353"/>
      <c r="K50" s="353"/>
      <c r="L50" s="354"/>
      <c r="N50" s="209"/>
      <c r="O50" s="209"/>
      <c r="P50" s="209"/>
      <c r="Q50" s="209"/>
      <c r="R50" s="209"/>
      <c r="S50" s="209"/>
      <c r="T50" s="209"/>
      <c r="U50" s="209"/>
      <c r="V50" s="209"/>
      <c r="W50" s="209"/>
      <c r="X50" s="209"/>
      <c r="Y50" s="209"/>
      <c r="Z50" s="209"/>
    </row>
    <row r="51" spans="2:26" s="88" customFormat="1" ht="6.75" customHeight="1" x14ac:dyDescent="0.25">
      <c r="B51" s="99"/>
      <c r="C51" s="100"/>
      <c r="L51" s="101"/>
      <c r="N51" s="209"/>
      <c r="O51" s="209"/>
      <c r="P51" s="209"/>
      <c r="Q51" s="209"/>
      <c r="R51" s="209"/>
      <c r="S51" s="209"/>
      <c r="T51" s="209"/>
      <c r="U51" s="209"/>
      <c r="V51" s="209"/>
      <c r="W51" s="209"/>
      <c r="X51" s="209"/>
      <c r="Y51" s="209"/>
      <c r="Z51" s="209"/>
    </row>
    <row r="52" spans="2:26" s="82" customFormat="1" ht="27" customHeight="1" x14ac:dyDescent="0.25">
      <c r="B52" s="104"/>
      <c r="C52" s="338" t="s">
        <v>117</v>
      </c>
      <c r="D52" s="283"/>
      <c r="E52" s="283"/>
      <c r="F52" s="339"/>
      <c r="G52" s="302">
        <v>1</v>
      </c>
      <c r="H52" s="303"/>
      <c r="I52" s="149" t="s">
        <v>41</v>
      </c>
      <c r="J52" s="137">
        <v>42567.45</v>
      </c>
      <c r="K52" s="346">
        <f>J52*G52</f>
        <v>42567.45</v>
      </c>
      <c r="L52" s="347"/>
      <c r="N52" s="210" t="s">
        <v>203</v>
      </c>
      <c r="O52" s="211"/>
      <c r="P52" s="210"/>
      <c r="Q52" s="210"/>
      <c r="R52" s="212"/>
      <c r="S52" s="210"/>
      <c r="T52" s="210"/>
      <c r="U52" s="210"/>
      <c r="V52" s="210"/>
      <c r="W52" s="210"/>
      <c r="X52" s="210"/>
      <c r="Y52" s="210"/>
      <c r="Z52" s="210"/>
    </row>
    <row r="53" spans="2:26" ht="12.75" customHeight="1" x14ac:dyDescent="0.25">
      <c r="B53" s="95"/>
      <c r="C53" s="102" t="s">
        <v>118</v>
      </c>
      <c r="G53" s="334">
        <v>0.2</v>
      </c>
      <c r="H53" s="335"/>
      <c r="I53" s="89" t="s">
        <v>12</v>
      </c>
      <c r="J53" s="103">
        <f>K30+K41+K45+K52</f>
        <v>310593.95</v>
      </c>
      <c r="K53" s="304">
        <f>J53*G53</f>
        <v>62118.790000000008</v>
      </c>
      <c r="L53" s="305"/>
      <c r="N53" s="268" t="s">
        <v>202</v>
      </c>
      <c r="O53" s="269"/>
      <c r="P53" s="269"/>
      <c r="Q53" s="269"/>
      <c r="R53" s="269"/>
      <c r="S53" s="269"/>
      <c r="T53" s="269"/>
      <c r="U53" s="269"/>
      <c r="V53" s="269"/>
      <c r="W53" s="269"/>
      <c r="X53" s="269"/>
      <c r="Y53" s="269"/>
      <c r="Z53" s="207"/>
    </row>
    <row r="54" spans="2:26" ht="36" customHeight="1" x14ac:dyDescent="0.25">
      <c r="B54" s="95"/>
      <c r="C54" s="338" t="s">
        <v>209</v>
      </c>
      <c r="D54" s="283"/>
      <c r="E54" s="283"/>
      <c r="F54" s="339"/>
      <c r="G54" s="334">
        <v>0.01</v>
      </c>
      <c r="H54" s="335"/>
      <c r="I54" s="89" t="s">
        <v>12</v>
      </c>
      <c r="J54" s="103">
        <f>K30+K41+K45+K52</f>
        <v>310593.95</v>
      </c>
      <c r="K54" s="336">
        <f>J54*G54</f>
        <v>3105.9395000000004</v>
      </c>
      <c r="L54" s="337"/>
      <c r="N54" s="273" t="s">
        <v>211</v>
      </c>
      <c r="O54" s="274"/>
      <c r="P54" s="274"/>
      <c r="Q54" s="274"/>
      <c r="R54" s="274"/>
      <c r="S54" s="274"/>
      <c r="T54" s="274"/>
      <c r="U54" s="274"/>
      <c r="V54" s="274"/>
      <c r="W54" s="274"/>
      <c r="X54" s="274"/>
      <c r="Y54" s="274"/>
      <c r="Z54" s="274"/>
    </row>
    <row r="55" spans="2:26" s="88" customFormat="1" ht="6.75" customHeight="1" x14ac:dyDescent="0.25">
      <c r="B55" s="99"/>
      <c r="C55" s="105"/>
      <c r="D55" s="106"/>
      <c r="E55" s="106"/>
      <c r="F55" s="106"/>
      <c r="G55" s="106"/>
      <c r="H55" s="106"/>
      <c r="I55" s="106"/>
      <c r="J55" s="106"/>
      <c r="K55" s="106"/>
      <c r="L55" s="107"/>
      <c r="N55" s="209"/>
      <c r="O55" s="209"/>
      <c r="P55" s="209"/>
      <c r="Q55" s="209"/>
      <c r="R55" s="209"/>
      <c r="S55" s="209"/>
      <c r="T55" s="209"/>
      <c r="U55" s="209"/>
      <c r="V55" s="209"/>
      <c r="W55" s="209"/>
      <c r="X55" s="209"/>
      <c r="Y55" s="209"/>
      <c r="Z55" s="209"/>
    </row>
    <row r="56" spans="2:26" x14ac:dyDescent="0.25">
      <c r="B56" s="95"/>
      <c r="C56" s="319" t="s">
        <v>52</v>
      </c>
      <c r="D56" s="320"/>
      <c r="E56" s="320"/>
      <c r="F56" s="320"/>
      <c r="G56" s="320"/>
      <c r="H56" s="320"/>
      <c r="I56" s="320"/>
      <c r="J56" s="321"/>
      <c r="K56" s="344">
        <f>K52+K53+K54</f>
        <v>107792.1795</v>
      </c>
      <c r="L56" s="345"/>
      <c r="N56" s="207"/>
      <c r="O56" s="207"/>
      <c r="P56" s="207"/>
      <c r="Q56" s="207"/>
      <c r="R56" s="207"/>
      <c r="S56" s="207"/>
      <c r="T56" s="207"/>
      <c r="U56" s="207"/>
      <c r="V56" s="207"/>
      <c r="W56" s="207"/>
      <c r="X56" s="207"/>
      <c r="Y56" s="207"/>
      <c r="Z56" s="207"/>
    </row>
    <row r="57" spans="2:26" ht="6.75" customHeight="1" thickBot="1" x14ac:dyDescent="0.3">
      <c r="B57" s="3"/>
      <c r="C57" s="108"/>
      <c r="D57" s="109"/>
      <c r="E57" s="109"/>
      <c r="F57" s="109"/>
      <c r="G57" s="109"/>
      <c r="H57" s="109"/>
      <c r="I57" s="109"/>
      <c r="J57" s="109"/>
      <c r="K57" s="110"/>
      <c r="L57" s="111"/>
      <c r="N57" s="207"/>
      <c r="O57" s="207"/>
      <c r="P57" s="207"/>
      <c r="Q57" s="207"/>
      <c r="R57" s="207"/>
      <c r="S57" s="207"/>
      <c r="T57" s="207"/>
      <c r="U57" s="207"/>
      <c r="V57" s="207"/>
      <c r="W57" s="207"/>
      <c r="X57" s="207"/>
      <c r="Y57" s="207"/>
      <c r="Z57" s="207"/>
    </row>
    <row r="58" spans="2:26" ht="6.75" customHeight="1" x14ac:dyDescent="0.25">
      <c r="B58" s="112"/>
      <c r="C58" s="113"/>
      <c r="D58" s="114"/>
      <c r="E58" s="114"/>
      <c r="F58" s="114"/>
      <c r="G58" s="114"/>
      <c r="H58" s="114"/>
      <c r="I58" s="114"/>
      <c r="J58" s="114"/>
      <c r="K58" s="115"/>
      <c r="L58" s="116"/>
      <c r="N58" s="207"/>
      <c r="O58" s="207"/>
      <c r="P58" s="207"/>
      <c r="Q58" s="207"/>
      <c r="R58" s="207"/>
      <c r="S58" s="207"/>
      <c r="T58" s="207"/>
      <c r="U58" s="207"/>
      <c r="V58" s="207"/>
      <c r="W58" s="207"/>
      <c r="X58" s="207"/>
      <c r="Y58" s="207"/>
      <c r="Z58" s="207"/>
    </row>
    <row r="59" spans="2:26" s="117" customFormat="1" x14ac:dyDescent="0.25">
      <c r="B59" s="306" t="s">
        <v>54</v>
      </c>
      <c r="C59" s="307"/>
      <c r="D59" s="307"/>
      <c r="E59" s="307"/>
      <c r="F59" s="307"/>
      <c r="G59" s="307"/>
      <c r="H59" s="307"/>
      <c r="I59" s="307"/>
      <c r="J59" s="307"/>
      <c r="K59" s="308">
        <f>K30+K41+K45+K49+K56</f>
        <v>423568.67949999997</v>
      </c>
      <c r="L59" s="309"/>
      <c r="N59" s="213"/>
      <c r="O59" s="213"/>
      <c r="P59" s="213"/>
      <c r="Q59" s="213"/>
      <c r="R59" s="213"/>
      <c r="S59" s="213"/>
      <c r="T59" s="213"/>
      <c r="U59" s="213"/>
      <c r="V59" s="213"/>
      <c r="W59" s="213"/>
      <c r="X59" s="213"/>
      <c r="Y59" s="213"/>
      <c r="Z59" s="213"/>
    </row>
    <row r="60" spans="2:26" s="88" customFormat="1" ht="6.75" customHeight="1" x14ac:dyDescent="0.25">
      <c r="B60" s="118"/>
      <c r="C60" s="119"/>
      <c r="D60" s="119"/>
      <c r="E60" s="119"/>
      <c r="F60" s="119"/>
      <c r="G60" s="119"/>
      <c r="H60" s="119"/>
      <c r="I60" s="119"/>
      <c r="J60" s="119"/>
      <c r="K60" s="120"/>
      <c r="L60" s="121"/>
      <c r="N60" s="209"/>
      <c r="O60" s="209"/>
      <c r="P60" s="209"/>
      <c r="Q60" s="209"/>
      <c r="R60" s="209"/>
      <c r="S60" s="209"/>
      <c r="T60" s="209"/>
      <c r="U60" s="209"/>
      <c r="V60" s="209"/>
      <c r="W60" s="209"/>
      <c r="X60" s="209"/>
      <c r="Y60" s="209"/>
      <c r="Z60" s="209"/>
    </row>
    <row r="61" spans="2:26" s="88" customFormat="1" x14ac:dyDescent="0.25">
      <c r="B61" s="122" t="s">
        <v>72</v>
      </c>
      <c r="C61" s="123"/>
      <c r="D61" s="123"/>
      <c r="E61" s="123"/>
      <c r="F61" s="124"/>
      <c r="G61" s="340">
        <v>0.13500000000000001</v>
      </c>
      <c r="H61" s="340"/>
      <c r="I61" s="89" t="s">
        <v>12</v>
      </c>
      <c r="J61" s="125">
        <f>K30+K45+K56</f>
        <v>315818.67949999997</v>
      </c>
      <c r="K61" s="299">
        <f>J61*G61</f>
        <v>42635.521732499998</v>
      </c>
      <c r="L61" s="300"/>
      <c r="N61" s="268" t="s">
        <v>224</v>
      </c>
      <c r="O61" s="269"/>
      <c r="P61" s="269"/>
      <c r="Q61" s="269"/>
      <c r="R61" s="269"/>
      <c r="S61" s="269"/>
      <c r="T61" s="269"/>
      <c r="U61" s="269"/>
      <c r="V61" s="269"/>
      <c r="W61" s="269"/>
      <c r="X61" s="269"/>
      <c r="Y61" s="269"/>
      <c r="Z61" s="269"/>
    </row>
    <row r="62" spans="2:26" s="88" customFormat="1" x14ac:dyDescent="0.25">
      <c r="B62" s="122" t="s">
        <v>73</v>
      </c>
      <c r="C62" s="123"/>
      <c r="D62" s="123"/>
      <c r="E62" s="123"/>
      <c r="F62" s="124"/>
      <c r="G62" s="298">
        <v>0.23</v>
      </c>
      <c r="H62" s="298"/>
      <c r="I62" s="89" t="s">
        <v>12</v>
      </c>
      <c r="J62" s="125">
        <f>K41</f>
        <v>60000</v>
      </c>
      <c r="K62" s="299">
        <f>J62*G62</f>
        <v>13800</v>
      </c>
      <c r="L62" s="300"/>
      <c r="N62" s="268" t="s">
        <v>163</v>
      </c>
      <c r="O62" s="269"/>
      <c r="P62" s="269"/>
      <c r="Q62" s="269"/>
      <c r="R62" s="269"/>
      <c r="S62" s="269"/>
      <c r="T62" s="269"/>
      <c r="U62" s="269"/>
      <c r="V62" s="269"/>
      <c r="W62" s="269"/>
      <c r="X62" s="269"/>
      <c r="Y62" s="269"/>
      <c r="Z62" s="269"/>
    </row>
    <row r="63" spans="2:26" s="88" customFormat="1" x14ac:dyDescent="0.25">
      <c r="B63" s="313" t="s">
        <v>81</v>
      </c>
      <c r="C63" s="314"/>
      <c r="D63" s="314"/>
      <c r="E63" s="314"/>
      <c r="F63" s="315"/>
      <c r="G63" s="322">
        <v>1</v>
      </c>
      <c r="H63" s="323"/>
      <c r="I63" s="326" t="s">
        <v>41</v>
      </c>
      <c r="J63" s="328"/>
      <c r="K63" s="299">
        <f>J63*G63</f>
        <v>0</v>
      </c>
      <c r="L63" s="300"/>
      <c r="N63" s="207"/>
      <c r="O63" s="207"/>
      <c r="P63" s="207"/>
      <c r="Q63" s="207"/>
      <c r="R63" s="207"/>
      <c r="S63" s="207"/>
      <c r="T63" s="207"/>
      <c r="U63" s="207"/>
      <c r="V63" s="207"/>
      <c r="W63" s="207"/>
      <c r="X63" s="207"/>
      <c r="Y63" s="207"/>
      <c r="Z63" s="207"/>
    </row>
    <row r="64" spans="2:26" s="88" customFormat="1" ht="27.95" customHeight="1" x14ac:dyDescent="0.25">
      <c r="B64" s="316" t="s">
        <v>79</v>
      </c>
      <c r="C64" s="317"/>
      <c r="D64" s="317"/>
      <c r="E64" s="317"/>
      <c r="F64" s="318"/>
      <c r="G64" s="324"/>
      <c r="H64" s="325"/>
      <c r="I64" s="327"/>
      <c r="J64" s="329"/>
      <c r="K64" s="299"/>
      <c r="L64" s="300"/>
      <c r="N64" s="268" t="s">
        <v>164</v>
      </c>
      <c r="O64" s="269"/>
      <c r="P64" s="269"/>
      <c r="Q64" s="269"/>
      <c r="R64" s="269"/>
      <c r="S64" s="269"/>
      <c r="T64" s="269"/>
      <c r="U64" s="269"/>
      <c r="V64" s="269"/>
      <c r="W64" s="269"/>
      <c r="X64" s="269"/>
      <c r="Y64" s="269"/>
      <c r="Z64" s="269"/>
    </row>
    <row r="65" spans="2:26" s="88" customFormat="1" ht="6.75" customHeight="1" x14ac:dyDescent="0.25">
      <c r="B65" s="118"/>
      <c r="C65" s="126"/>
      <c r="L65" s="101"/>
      <c r="N65" s="209"/>
      <c r="O65" s="209"/>
      <c r="P65" s="209"/>
      <c r="Q65" s="209"/>
      <c r="R65" s="209"/>
      <c r="S65" s="209"/>
      <c r="T65" s="209"/>
      <c r="U65" s="209"/>
      <c r="V65" s="209"/>
      <c r="W65" s="209"/>
      <c r="X65" s="209"/>
      <c r="Y65" s="209"/>
      <c r="Z65" s="209"/>
    </row>
    <row r="66" spans="2:26" s="88" customFormat="1" x14ac:dyDescent="0.25">
      <c r="B66" s="306" t="s">
        <v>55</v>
      </c>
      <c r="C66" s="307"/>
      <c r="D66" s="307"/>
      <c r="E66" s="307"/>
      <c r="F66" s="307"/>
      <c r="G66" s="307"/>
      <c r="H66" s="307"/>
      <c r="I66" s="307"/>
      <c r="J66" s="307"/>
      <c r="K66" s="311">
        <f>K59+K61+K62+K63</f>
        <v>480004.20123249997</v>
      </c>
      <c r="L66" s="312"/>
      <c r="N66" s="209"/>
      <c r="O66" s="209"/>
      <c r="P66" s="209"/>
      <c r="Q66" s="209"/>
      <c r="R66" s="209"/>
      <c r="S66" s="209"/>
      <c r="T66" s="209"/>
      <c r="U66" s="209"/>
      <c r="V66" s="209"/>
      <c r="W66" s="209"/>
      <c r="X66" s="209"/>
      <c r="Y66" s="209"/>
      <c r="Z66" s="209"/>
    </row>
    <row r="67" spans="2:26" s="88" customFormat="1" ht="6.75" customHeight="1" thickBot="1" x14ac:dyDescent="0.3">
      <c r="B67" s="127"/>
      <c r="C67" s="128"/>
      <c r="D67" s="109"/>
      <c r="E67" s="109"/>
      <c r="F67" s="109"/>
      <c r="G67" s="109"/>
      <c r="H67" s="109"/>
      <c r="I67" s="109"/>
      <c r="J67" s="109"/>
      <c r="K67" s="109" t="s">
        <v>82</v>
      </c>
      <c r="L67" s="129"/>
      <c r="N67" s="209"/>
      <c r="O67" s="209"/>
      <c r="P67" s="209"/>
      <c r="Q67" s="209"/>
      <c r="R67" s="209"/>
      <c r="S67" s="209"/>
      <c r="T67" s="209"/>
      <c r="U67" s="209"/>
      <c r="V67" s="209"/>
      <c r="W67" s="209"/>
      <c r="X67" s="209"/>
      <c r="Y67" s="209"/>
      <c r="Z67" s="209"/>
    </row>
    <row r="68" spans="2:26" ht="6.75" customHeight="1" x14ac:dyDescent="0.25">
      <c r="B68" s="130"/>
      <c r="C68" s="126"/>
      <c r="D68" s="88"/>
      <c r="E68" s="88"/>
      <c r="F68" s="88"/>
      <c r="G68" s="88"/>
      <c r="H68" s="88"/>
      <c r="I68" s="88"/>
      <c r="J68" s="88"/>
      <c r="K68" s="131"/>
      <c r="L68" s="132"/>
      <c r="N68" s="207"/>
      <c r="O68" s="207"/>
      <c r="P68" s="207"/>
      <c r="Q68" s="207"/>
      <c r="R68" s="207"/>
      <c r="S68" s="207"/>
      <c r="T68" s="207"/>
      <c r="U68" s="207"/>
      <c r="V68" s="207"/>
      <c r="W68" s="207"/>
      <c r="X68" s="207"/>
      <c r="Y68" s="207"/>
      <c r="Z68" s="207"/>
    </row>
    <row r="69" spans="2:26" x14ac:dyDescent="0.25">
      <c r="B69" s="79" t="s">
        <v>70</v>
      </c>
      <c r="C69" s="126"/>
      <c r="D69" s="88"/>
      <c r="E69" s="88"/>
      <c r="F69" s="88"/>
      <c r="G69" s="88"/>
      <c r="H69" s="88"/>
      <c r="I69" s="88"/>
      <c r="J69" s="88"/>
      <c r="K69" s="131"/>
      <c r="L69" s="133"/>
      <c r="N69" s="207"/>
      <c r="O69" s="207"/>
      <c r="P69" s="207"/>
      <c r="Q69" s="207"/>
      <c r="R69" s="207"/>
      <c r="S69" s="207"/>
      <c r="T69" s="207"/>
      <c r="U69" s="207"/>
      <c r="V69" s="207"/>
      <c r="W69" s="207"/>
      <c r="X69" s="207"/>
      <c r="Y69" s="207"/>
      <c r="Z69" s="207"/>
    </row>
    <row r="70" spans="2:26" ht="60" customHeight="1" thickBot="1" x14ac:dyDescent="0.3">
      <c r="B70" s="331" t="s">
        <v>171</v>
      </c>
      <c r="C70" s="332"/>
      <c r="D70" s="332"/>
      <c r="E70" s="332"/>
      <c r="F70" s="332"/>
      <c r="G70" s="332"/>
      <c r="H70" s="332"/>
      <c r="I70" s="332"/>
      <c r="J70" s="332"/>
      <c r="K70" s="332"/>
      <c r="L70" s="333"/>
      <c r="N70" s="268" t="s">
        <v>165</v>
      </c>
      <c r="O70" s="270"/>
      <c r="P70" s="270"/>
      <c r="Q70" s="270"/>
      <c r="R70" s="270"/>
      <c r="S70" s="270"/>
      <c r="T70" s="270"/>
      <c r="U70" s="270"/>
      <c r="V70" s="270"/>
      <c r="W70" s="207"/>
      <c r="X70" s="207"/>
      <c r="Y70" s="207"/>
      <c r="Z70" s="207"/>
    </row>
    <row r="71" spans="2:26" ht="6.75" customHeight="1" thickBot="1" x14ac:dyDescent="0.3">
      <c r="B71" s="33"/>
      <c r="C71" s="34"/>
      <c r="D71" s="34"/>
      <c r="E71" s="34"/>
      <c r="F71" s="34"/>
      <c r="G71" s="34"/>
      <c r="H71" s="34"/>
      <c r="I71" s="34"/>
      <c r="J71" s="34"/>
      <c r="K71" s="134"/>
      <c r="L71" s="135"/>
      <c r="N71" s="207"/>
      <c r="O71" s="207"/>
      <c r="P71" s="207"/>
      <c r="Q71" s="207"/>
      <c r="R71" s="207"/>
      <c r="S71" s="207"/>
      <c r="T71" s="207"/>
      <c r="U71" s="207"/>
      <c r="V71" s="207"/>
      <c r="W71" s="207"/>
      <c r="X71" s="207"/>
      <c r="Y71" s="207"/>
      <c r="Z71" s="207"/>
    </row>
    <row r="72" spans="2:26" ht="6.75" customHeight="1" x14ac:dyDescent="0.25">
      <c r="B72" s="5"/>
      <c r="L72" s="2"/>
      <c r="N72" s="207"/>
      <c r="O72" s="207"/>
      <c r="P72" s="207"/>
      <c r="Q72" s="207"/>
      <c r="R72" s="207"/>
      <c r="S72" s="207"/>
      <c r="T72" s="207"/>
      <c r="U72" s="207"/>
      <c r="V72" s="207"/>
      <c r="W72" s="207"/>
      <c r="X72" s="207"/>
      <c r="Y72" s="207"/>
      <c r="Z72" s="207"/>
    </row>
    <row r="73" spans="2:26" s="88" customFormat="1" x14ac:dyDescent="0.25">
      <c r="B73" s="136" t="s">
        <v>2</v>
      </c>
      <c r="C73" s="310" t="s">
        <v>3</v>
      </c>
      <c r="D73" s="310"/>
      <c r="E73" s="310"/>
      <c r="F73" s="310"/>
      <c r="G73" s="301" t="s">
        <v>4</v>
      </c>
      <c r="H73" s="301"/>
      <c r="I73" s="301" t="s">
        <v>5</v>
      </c>
      <c r="J73" s="301"/>
      <c r="K73" s="301" t="s">
        <v>6</v>
      </c>
      <c r="L73" s="330"/>
      <c r="N73" s="209"/>
      <c r="O73" s="209"/>
      <c r="P73" s="209"/>
      <c r="Q73" s="209"/>
      <c r="R73" s="209"/>
      <c r="S73" s="209"/>
      <c r="T73" s="209"/>
      <c r="U73" s="209"/>
      <c r="V73" s="209"/>
      <c r="W73" s="209"/>
      <c r="X73" s="209"/>
      <c r="Y73" s="209"/>
      <c r="Z73" s="209"/>
    </row>
    <row r="74" spans="2:26" ht="15" x14ac:dyDescent="0.25">
      <c r="B74" s="156"/>
      <c r="C74" s="285"/>
      <c r="D74" s="285"/>
      <c r="E74" s="285"/>
      <c r="F74" s="285"/>
      <c r="G74" s="291" t="s">
        <v>166</v>
      </c>
      <c r="H74" s="291"/>
      <c r="I74" s="291" t="s">
        <v>167</v>
      </c>
      <c r="J74" s="291"/>
      <c r="K74" s="288">
        <v>44843</v>
      </c>
      <c r="L74" s="289"/>
      <c r="N74" s="268" t="s">
        <v>168</v>
      </c>
      <c r="O74" s="270"/>
      <c r="P74" s="270"/>
      <c r="Q74" s="270"/>
      <c r="R74" s="270"/>
      <c r="S74" s="270"/>
      <c r="T74" s="207"/>
      <c r="U74" s="207"/>
      <c r="V74" s="207"/>
      <c r="W74" s="207"/>
      <c r="X74" s="207"/>
      <c r="Y74" s="207"/>
      <c r="Z74" s="207"/>
    </row>
    <row r="75" spans="2:26" x14ac:dyDescent="0.25">
      <c r="B75" s="157"/>
      <c r="C75" s="284"/>
      <c r="D75" s="284"/>
      <c r="E75" s="284"/>
      <c r="F75" s="284"/>
      <c r="G75" s="290"/>
      <c r="H75" s="290"/>
      <c r="I75" s="290"/>
      <c r="J75" s="290"/>
      <c r="K75" s="286"/>
      <c r="L75" s="287"/>
      <c r="N75" s="207"/>
      <c r="O75" s="207"/>
      <c r="P75" s="207"/>
      <c r="Q75" s="207"/>
      <c r="R75" s="207"/>
      <c r="S75" s="207"/>
      <c r="T75" s="207"/>
      <c r="U75" s="207"/>
      <c r="V75" s="207"/>
      <c r="W75" s="207"/>
      <c r="X75" s="207"/>
      <c r="Y75" s="207"/>
      <c r="Z75" s="207"/>
    </row>
    <row r="76" spans="2:26" ht="6.75" customHeight="1" thickBot="1" x14ac:dyDescent="0.3">
      <c r="B76" s="73"/>
      <c r="C76" s="74"/>
      <c r="D76" s="74"/>
      <c r="E76" s="74"/>
      <c r="F76" s="74"/>
      <c r="G76" s="74"/>
      <c r="H76" s="74"/>
      <c r="I76" s="74"/>
      <c r="J76" s="74"/>
      <c r="K76" s="74"/>
      <c r="L76" s="75"/>
      <c r="N76" s="207"/>
      <c r="O76" s="207"/>
      <c r="P76" s="207"/>
      <c r="Q76" s="207"/>
      <c r="R76" s="207"/>
      <c r="S76" s="207"/>
      <c r="T76" s="207"/>
      <c r="U76" s="207"/>
      <c r="V76" s="207"/>
      <c r="W76" s="207"/>
      <c r="X76" s="207"/>
      <c r="Y76" s="207"/>
      <c r="Z76" s="207"/>
    </row>
    <row r="77" spans="2:26" ht="6.75" customHeight="1" x14ac:dyDescent="0.25">
      <c r="B77" s="5"/>
      <c r="C77" s="82"/>
      <c r="D77" s="82"/>
      <c r="E77" s="82"/>
      <c r="F77" s="82"/>
      <c r="G77" s="82"/>
      <c r="H77" s="82"/>
      <c r="I77" s="82"/>
      <c r="J77" s="82"/>
      <c r="K77" s="82"/>
      <c r="L77" s="83"/>
      <c r="N77" s="207"/>
      <c r="O77" s="207"/>
      <c r="P77" s="207"/>
      <c r="Q77" s="207"/>
      <c r="R77" s="207"/>
      <c r="S77" s="207"/>
      <c r="T77" s="207"/>
      <c r="U77" s="207"/>
      <c r="V77" s="207"/>
      <c r="W77" s="207"/>
      <c r="X77" s="207"/>
      <c r="Y77" s="207"/>
      <c r="Z77" s="207"/>
    </row>
    <row r="78" spans="2:26" ht="55.9" customHeight="1" thickBot="1" x14ac:dyDescent="0.3">
      <c r="B78" s="3" t="s">
        <v>17</v>
      </c>
      <c r="C78" s="292" t="s">
        <v>88</v>
      </c>
      <c r="D78" s="293"/>
      <c r="E78" s="293"/>
      <c r="F78" s="293"/>
      <c r="G78" s="293"/>
      <c r="H78" s="293"/>
      <c r="I78" s="293"/>
      <c r="J78" s="293"/>
      <c r="K78" s="293"/>
      <c r="L78" s="294"/>
      <c r="N78" s="207"/>
      <c r="O78" s="207"/>
      <c r="P78" s="207"/>
      <c r="Q78" s="207"/>
      <c r="R78" s="207"/>
      <c r="S78" s="207"/>
      <c r="T78" s="207"/>
      <c r="U78" s="207"/>
      <c r="V78" s="207"/>
      <c r="W78" s="207"/>
      <c r="X78" s="207"/>
      <c r="Y78" s="207"/>
      <c r="Z78" s="207"/>
    </row>
    <row r="79" spans="2:26" ht="12" customHeight="1" x14ac:dyDescent="0.25">
      <c r="C79" s="283"/>
      <c r="D79" s="283"/>
      <c r="E79" s="283"/>
      <c r="F79" s="283"/>
      <c r="G79" s="283"/>
      <c r="H79" s="283"/>
      <c r="I79" s="283"/>
      <c r="J79" s="283"/>
      <c r="K79" s="283"/>
      <c r="L79" s="283"/>
      <c r="N79" s="207"/>
      <c r="O79" s="207"/>
      <c r="P79" s="207"/>
      <c r="Q79" s="207"/>
      <c r="R79" s="207"/>
      <c r="S79" s="207"/>
      <c r="T79" s="207"/>
      <c r="U79" s="207"/>
      <c r="V79" s="207"/>
      <c r="W79" s="207"/>
      <c r="X79" s="207"/>
      <c r="Y79" s="207"/>
      <c r="Z79" s="207"/>
    </row>
    <row r="80" spans="2:26" x14ac:dyDescent="0.25">
      <c r="C80" s="283"/>
      <c r="D80" s="283"/>
      <c r="E80" s="283"/>
      <c r="F80" s="283"/>
      <c r="G80" s="283"/>
      <c r="H80" s="283"/>
      <c r="I80" s="283"/>
      <c r="J80" s="283"/>
      <c r="K80" s="283"/>
      <c r="L80" s="283"/>
    </row>
    <row r="81" spans="3:12" ht="12" customHeight="1" x14ac:dyDescent="0.25">
      <c r="C81" s="283"/>
      <c r="D81" s="283"/>
      <c r="E81" s="283"/>
      <c r="F81" s="283"/>
      <c r="G81" s="283"/>
      <c r="H81" s="283"/>
      <c r="I81" s="283"/>
      <c r="J81" s="283"/>
      <c r="K81" s="283"/>
      <c r="L81" s="283"/>
    </row>
  </sheetData>
  <sheetProtection selectLockedCells="1"/>
  <mergeCells count="146">
    <mergeCell ref="C26:L26"/>
    <mergeCell ref="G10:J10"/>
    <mergeCell ref="E10:F10"/>
    <mergeCell ref="G12:J12"/>
    <mergeCell ref="G14:J14"/>
    <mergeCell ref="E12:F12"/>
    <mergeCell ref="E14:F14"/>
    <mergeCell ref="B24:E24"/>
    <mergeCell ref="F24:L24"/>
    <mergeCell ref="B20:E20"/>
    <mergeCell ref="B18:E18"/>
    <mergeCell ref="B22:E22"/>
    <mergeCell ref="F18:L18"/>
    <mergeCell ref="F20:L20"/>
    <mergeCell ref="F22:L22"/>
    <mergeCell ref="D28:F28"/>
    <mergeCell ref="G28:H28"/>
    <mergeCell ref="C45:J45"/>
    <mergeCell ref="K45:L45"/>
    <mergeCell ref="D47:F47"/>
    <mergeCell ref="C46:L46"/>
    <mergeCell ref="D34:F34"/>
    <mergeCell ref="K39:L39"/>
    <mergeCell ref="K44:L44"/>
    <mergeCell ref="K41:L41"/>
    <mergeCell ref="K29:L29"/>
    <mergeCell ref="K36:L36"/>
    <mergeCell ref="K37:L37"/>
    <mergeCell ref="K38:L38"/>
    <mergeCell ref="K30:L30"/>
    <mergeCell ref="C30:J30"/>
    <mergeCell ref="D29:F29"/>
    <mergeCell ref="G29:H29"/>
    <mergeCell ref="G35:H35"/>
    <mergeCell ref="G36:H36"/>
    <mergeCell ref="G37:H37"/>
    <mergeCell ref="C41:J41"/>
    <mergeCell ref="G44:H44"/>
    <mergeCell ref="D33:F33"/>
    <mergeCell ref="D27:F27"/>
    <mergeCell ref="G27:H27"/>
    <mergeCell ref="G34:H34"/>
    <mergeCell ref="B2:L6"/>
    <mergeCell ref="D44:F44"/>
    <mergeCell ref="K49:L49"/>
    <mergeCell ref="B8:D8"/>
    <mergeCell ref="B10:D10"/>
    <mergeCell ref="B12:D12"/>
    <mergeCell ref="B14:D14"/>
    <mergeCell ref="B7:L7"/>
    <mergeCell ref="E8:L8"/>
    <mergeCell ref="K12:L12"/>
    <mergeCell ref="K10:L10"/>
    <mergeCell ref="K27:L27"/>
    <mergeCell ref="K14:L14"/>
    <mergeCell ref="D35:F35"/>
    <mergeCell ref="D36:F36"/>
    <mergeCell ref="D37:F37"/>
    <mergeCell ref="K34:L34"/>
    <mergeCell ref="K35:L35"/>
    <mergeCell ref="K28:L28"/>
    <mergeCell ref="K33:L33"/>
    <mergeCell ref="C31:L31"/>
    <mergeCell ref="D32:F32"/>
    <mergeCell ref="G32:H32"/>
    <mergeCell ref="K32:L32"/>
    <mergeCell ref="D43:F43"/>
    <mergeCell ref="C52:F52"/>
    <mergeCell ref="K56:L56"/>
    <mergeCell ref="K52:L52"/>
    <mergeCell ref="C49:J49"/>
    <mergeCell ref="C42:L42"/>
    <mergeCell ref="C50:L50"/>
    <mergeCell ref="G53:H53"/>
    <mergeCell ref="K40:L40"/>
    <mergeCell ref="G33:J33"/>
    <mergeCell ref="D38:F38"/>
    <mergeCell ref="D39:F39"/>
    <mergeCell ref="D40:F40"/>
    <mergeCell ref="G38:H38"/>
    <mergeCell ref="G39:H39"/>
    <mergeCell ref="G40:H40"/>
    <mergeCell ref="D48:F48"/>
    <mergeCell ref="G48:H48"/>
    <mergeCell ref="K48:L48"/>
    <mergeCell ref="G47:H47"/>
    <mergeCell ref="K47:L47"/>
    <mergeCell ref="K53:L53"/>
    <mergeCell ref="B59:J59"/>
    <mergeCell ref="B66:J66"/>
    <mergeCell ref="K59:L59"/>
    <mergeCell ref="C73:F73"/>
    <mergeCell ref="G73:H73"/>
    <mergeCell ref="K66:L66"/>
    <mergeCell ref="B63:F63"/>
    <mergeCell ref="B64:F64"/>
    <mergeCell ref="C56:J56"/>
    <mergeCell ref="G63:H64"/>
    <mergeCell ref="I63:I64"/>
    <mergeCell ref="J63:J64"/>
    <mergeCell ref="K63:L64"/>
    <mergeCell ref="K73:L73"/>
    <mergeCell ref="B70:L70"/>
    <mergeCell ref="G54:H54"/>
    <mergeCell ref="K54:L54"/>
    <mergeCell ref="C54:F54"/>
    <mergeCell ref="G61:H61"/>
    <mergeCell ref="P7:U7"/>
    <mergeCell ref="N24:X24"/>
    <mergeCell ref="V7:Z7"/>
    <mergeCell ref="N20:T20"/>
    <mergeCell ref="N28:V28"/>
    <mergeCell ref="N4:T4"/>
    <mergeCell ref="C80:L81"/>
    <mergeCell ref="C75:F75"/>
    <mergeCell ref="C74:F74"/>
    <mergeCell ref="K75:L75"/>
    <mergeCell ref="K74:L74"/>
    <mergeCell ref="I75:J75"/>
    <mergeCell ref="I74:J74"/>
    <mergeCell ref="G75:H75"/>
    <mergeCell ref="G74:H74"/>
    <mergeCell ref="C79:L79"/>
    <mergeCell ref="C78:L78"/>
    <mergeCell ref="G43:H43"/>
    <mergeCell ref="K43:L43"/>
    <mergeCell ref="G62:H62"/>
    <mergeCell ref="K62:L62"/>
    <mergeCell ref="I73:J73"/>
    <mergeCell ref="G52:H52"/>
    <mergeCell ref="K61:L61"/>
    <mergeCell ref="N48:Y48"/>
    <mergeCell ref="N53:Y53"/>
    <mergeCell ref="N61:Z61"/>
    <mergeCell ref="N62:Z62"/>
    <mergeCell ref="N64:Z64"/>
    <mergeCell ref="N70:V70"/>
    <mergeCell ref="N74:S74"/>
    <mergeCell ref="N8:Y8"/>
    <mergeCell ref="N12:Z12"/>
    <mergeCell ref="N14:Z14"/>
    <mergeCell ref="N18:V18"/>
    <mergeCell ref="N22:S22"/>
    <mergeCell ref="N33:Z33"/>
    <mergeCell ref="N44:Y44"/>
    <mergeCell ref="N54:Z54"/>
  </mergeCells>
  <dataValidations xWindow="939" yWindow="838" count="2">
    <dataValidation allowBlank="1" showInputMessage="1" showErrorMessage="1" promptTitle="TM Estimating Methodology" prompt="TM may be estimated based on a percentage of construction costs or lump sum basis. The user is required to update cell G-H51, I51 and J51 as applicable. _x000a__x000a_NOTE - This process may include removing the link to Sub-Total A - Construction Costs. " sqref="J44"/>
    <dataValidation type="list" allowBlank="1" showInputMessage="1" showErrorMessage="1" sqref="I52">
      <formula1>$Q$52:$Q$53</formula1>
    </dataValidation>
  </dataValidations>
  <hyperlinks>
    <hyperlink ref="B64" r:id="rId1"/>
  </hyperlinks>
  <printOptions horizontalCentered="1" verticalCentered="1"/>
  <pageMargins left="0" right="0" top="0" bottom="0" header="0" footer="0"/>
  <pageSetup paperSize="8" scale="67"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D38"/>
  <sheetViews>
    <sheetView showZeros="0" tabSelected="1" zoomScaleNormal="100" zoomScaleSheetLayoutView="115" workbookViewId="0">
      <selection activeCell="S4" sqref="S4"/>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11" width="16.42578125" style="1" customWidth="1"/>
    <col min="12" max="12" width="21.42578125" style="1" customWidth="1"/>
    <col min="13" max="13" width="9.28515625" style="1" customWidth="1"/>
    <col min="14" max="14" width="2.28515625" style="1" customWidth="1"/>
    <col min="15" max="16384" width="9.140625" style="1"/>
  </cols>
  <sheetData>
    <row r="2" spans="1:30" ht="15.75" customHeight="1" x14ac:dyDescent="0.25">
      <c r="A2" s="365" t="s">
        <v>112</v>
      </c>
      <c r="B2" s="365"/>
      <c r="C2" s="365"/>
      <c r="D2" s="365"/>
      <c r="E2" s="365"/>
      <c r="F2" s="365"/>
      <c r="G2" s="365"/>
      <c r="H2" s="365"/>
      <c r="I2" s="365"/>
      <c r="J2" s="365"/>
      <c r="K2" s="365"/>
      <c r="L2" s="365"/>
      <c r="M2" s="365"/>
    </row>
    <row r="3" spans="1:30" ht="15" customHeight="1" x14ac:dyDescent="0.25">
      <c r="A3" s="365"/>
      <c r="B3" s="365"/>
      <c r="C3" s="365"/>
      <c r="D3" s="365"/>
      <c r="E3" s="365"/>
      <c r="F3" s="365"/>
      <c r="G3" s="365"/>
      <c r="H3" s="365"/>
      <c r="I3" s="365"/>
      <c r="J3" s="365"/>
      <c r="K3" s="365"/>
      <c r="L3" s="365"/>
      <c r="M3" s="365"/>
    </row>
    <row r="4" spans="1:30" ht="15" customHeight="1" x14ac:dyDescent="0.25">
      <c r="A4" s="365"/>
      <c r="B4" s="365"/>
      <c r="C4" s="365"/>
      <c r="D4" s="365"/>
      <c r="E4" s="365"/>
      <c r="F4" s="365"/>
      <c r="G4" s="365"/>
      <c r="H4" s="365"/>
      <c r="I4" s="365"/>
      <c r="J4" s="365"/>
      <c r="K4" s="365"/>
      <c r="L4" s="365"/>
      <c r="M4" s="365"/>
    </row>
    <row r="5" spans="1:30" ht="15" customHeight="1" x14ac:dyDescent="0.25">
      <c r="A5" s="365"/>
      <c r="B5" s="365"/>
      <c r="C5" s="365"/>
      <c r="D5" s="365"/>
      <c r="E5" s="365"/>
      <c r="F5" s="365"/>
      <c r="G5" s="365"/>
      <c r="H5" s="365"/>
      <c r="I5" s="365"/>
      <c r="J5" s="365"/>
      <c r="K5" s="365"/>
      <c r="L5" s="365"/>
      <c r="M5" s="365"/>
    </row>
    <row r="6" spans="1:30" ht="6" customHeight="1" x14ac:dyDescent="0.25">
      <c r="A6" s="365"/>
      <c r="B6" s="365"/>
      <c r="C6" s="365"/>
      <c r="D6" s="365"/>
      <c r="E6" s="365"/>
      <c r="F6" s="365"/>
      <c r="G6" s="365"/>
      <c r="H6" s="365"/>
      <c r="I6" s="365"/>
      <c r="J6" s="365"/>
      <c r="K6" s="365"/>
      <c r="L6" s="365"/>
      <c r="M6" s="365"/>
    </row>
    <row r="7" spans="1:30" ht="46.15" customHeight="1" thickBot="1" x14ac:dyDescent="0.25">
      <c r="A7" s="439" t="s">
        <v>114</v>
      </c>
      <c r="B7" s="439"/>
      <c r="C7" s="439"/>
      <c r="D7" s="439"/>
      <c r="E7" s="439"/>
      <c r="F7" s="439"/>
      <c r="G7" s="439"/>
      <c r="H7" s="439"/>
      <c r="I7" s="439"/>
      <c r="J7" s="439"/>
      <c r="K7" s="439"/>
      <c r="L7" s="439"/>
      <c r="M7" s="439"/>
      <c r="O7" s="206" t="s">
        <v>119</v>
      </c>
      <c r="P7" s="207"/>
      <c r="Q7" s="207"/>
      <c r="R7" s="207"/>
      <c r="S7" s="207"/>
      <c r="T7" s="207"/>
      <c r="U7" s="207"/>
      <c r="V7" s="207"/>
      <c r="W7" s="207"/>
      <c r="X7" s="207"/>
      <c r="Y7" s="207"/>
      <c r="Z7" s="207"/>
      <c r="AA7" s="207"/>
      <c r="AB7" s="207"/>
      <c r="AC7" s="207"/>
      <c r="AD7" s="207"/>
    </row>
    <row r="8" spans="1:30" ht="15" customHeight="1" x14ac:dyDescent="0.25">
      <c r="A8" s="440" t="s">
        <v>7</v>
      </c>
      <c r="B8" s="441"/>
      <c r="C8" s="441"/>
      <c r="D8" s="442" t="str">
        <f>'Cost Estimate'!E8</f>
        <v>R2 - Galway Road - Dublin</v>
      </c>
      <c r="E8" s="443"/>
      <c r="F8" s="443"/>
      <c r="G8" s="443"/>
      <c r="H8" s="443"/>
      <c r="I8" s="443"/>
      <c r="J8" s="443"/>
      <c r="K8" s="443"/>
      <c r="L8" s="443"/>
      <c r="M8" s="444"/>
      <c r="O8" s="268" t="s">
        <v>169</v>
      </c>
      <c r="P8" s="270"/>
      <c r="Q8" s="270"/>
      <c r="R8" s="270"/>
      <c r="S8" s="270"/>
      <c r="T8" s="270"/>
      <c r="U8" s="270"/>
      <c r="V8" s="270"/>
      <c r="W8" s="270"/>
      <c r="X8" s="270"/>
      <c r="Y8" s="270"/>
      <c r="Z8" s="270"/>
      <c r="AA8" s="270"/>
      <c r="AB8" s="270"/>
      <c r="AC8" s="270"/>
      <c r="AD8" s="270"/>
    </row>
    <row r="9" spans="1:30" ht="6.75" customHeight="1" x14ac:dyDescent="0.25">
      <c r="A9" s="437"/>
      <c r="B9" s="358"/>
      <c r="C9" s="358"/>
      <c r="D9" s="358"/>
      <c r="E9" s="358"/>
      <c r="F9" s="358"/>
      <c r="G9" s="358"/>
      <c r="H9" s="358"/>
      <c r="I9" s="358"/>
      <c r="J9" s="358"/>
      <c r="K9" s="358"/>
      <c r="L9" s="358"/>
      <c r="M9" s="438"/>
      <c r="O9" s="207"/>
      <c r="P9" s="207"/>
      <c r="Q9" s="207"/>
      <c r="R9" s="207"/>
      <c r="S9" s="207"/>
      <c r="T9" s="207"/>
      <c r="U9" s="207"/>
      <c r="V9" s="207"/>
      <c r="W9" s="207"/>
      <c r="X9" s="207"/>
      <c r="Y9" s="207"/>
      <c r="Z9" s="207"/>
      <c r="AA9" s="207"/>
      <c r="AB9" s="207"/>
      <c r="AC9" s="207"/>
      <c r="AD9" s="207"/>
    </row>
    <row r="10" spans="1:30" ht="15" customHeight="1" x14ac:dyDescent="0.25">
      <c r="A10" s="445" t="s">
        <v>74</v>
      </c>
      <c r="B10" s="404"/>
      <c r="C10" s="404"/>
      <c r="D10" s="446" t="str">
        <f>'Cost Estimate'!E10</f>
        <v>DLR/22/0015G</v>
      </c>
      <c r="E10" s="447"/>
      <c r="F10" s="404" t="s">
        <v>107</v>
      </c>
      <c r="G10" s="404"/>
      <c r="H10" s="404"/>
      <c r="I10" s="404"/>
      <c r="J10" s="252"/>
      <c r="K10" s="252"/>
      <c r="L10" s="448" t="str">
        <f>'Cost Estimate'!K10</f>
        <v>Sally Gate - SDC</v>
      </c>
      <c r="M10" s="449"/>
      <c r="O10" s="268" t="s">
        <v>169</v>
      </c>
      <c r="P10" s="270"/>
      <c r="Q10" s="270"/>
      <c r="R10" s="270"/>
      <c r="S10" s="270"/>
      <c r="T10" s="270"/>
      <c r="U10" s="270"/>
      <c r="V10" s="270"/>
      <c r="W10" s="270"/>
      <c r="X10" s="270"/>
      <c r="Y10" s="270"/>
      <c r="Z10" s="270"/>
      <c r="AA10" s="270"/>
      <c r="AB10" s="270"/>
      <c r="AC10" s="270"/>
      <c r="AD10" s="270"/>
    </row>
    <row r="11" spans="1:30" ht="6.75" customHeight="1" x14ac:dyDescent="0.25">
      <c r="A11" s="437"/>
      <c r="B11" s="358"/>
      <c r="C11" s="358"/>
      <c r="D11" s="358"/>
      <c r="E11" s="358"/>
      <c r="F11" s="358"/>
      <c r="G11" s="358"/>
      <c r="H11" s="358"/>
      <c r="I11" s="358"/>
      <c r="J11" s="358"/>
      <c r="K11" s="358"/>
      <c r="L11" s="358"/>
      <c r="M11" s="438"/>
      <c r="O11" s="207"/>
      <c r="P11" s="207"/>
      <c r="Q11" s="207"/>
      <c r="R11" s="207"/>
      <c r="S11" s="207"/>
      <c r="T11" s="207"/>
      <c r="U11" s="207"/>
      <c r="V11" s="207"/>
      <c r="W11" s="207"/>
      <c r="X11" s="207"/>
      <c r="Y11" s="207"/>
      <c r="Z11" s="207"/>
      <c r="AA11" s="207"/>
      <c r="AB11" s="207"/>
      <c r="AC11" s="207"/>
      <c r="AD11" s="207"/>
    </row>
    <row r="12" spans="1:30" ht="15" customHeight="1" x14ac:dyDescent="0.25">
      <c r="A12" s="445" t="s">
        <v>108</v>
      </c>
      <c r="B12" s="404"/>
      <c r="C12" s="404"/>
      <c r="D12" s="446" t="str">
        <f>'Cost Estimate'!E12</f>
        <v>NTA</v>
      </c>
      <c r="E12" s="447"/>
      <c r="F12" s="408" t="s">
        <v>109</v>
      </c>
      <c r="G12" s="409"/>
      <c r="H12" s="409"/>
      <c r="I12" s="409"/>
      <c r="J12" s="253"/>
      <c r="K12" s="253"/>
      <c r="L12" s="448">
        <f>'Cost Estimate'!K12</f>
        <v>44843</v>
      </c>
      <c r="M12" s="449"/>
      <c r="O12" s="268" t="s">
        <v>169</v>
      </c>
      <c r="P12" s="270"/>
      <c r="Q12" s="270"/>
      <c r="R12" s="270"/>
      <c r="S12" s="270"/>
      <c r="T12" s="270"/>
      <c r="U12" s="270"/>
      <c r="V12" s="270"/>
      <c r="W12" s="270"/>
      <c r="X12" s="270"/>
      <c r="Y12" s="270"/>
      <c r="Z12" s="270"/>
      <c r="AA12" s="270"/>
      <c r="AB12" s="270"/>
      <c r="AC12" s="270"/>
      <c r="AD12" s="270"/>
    </row>
    <row r="13" spans="1:30" ht="6.75" customHeight="1" x14ac:dyDescent="0.25">
      <c r="A13" s="437"/>
      <c r="B13" s="358"/>
      <c r="C13" s="358"/>
      <c r="D13" s="358"/>
      <c r="E13" s="358"/>
      <c r="F13" s="358"/>
      <c r="G13" s="358"/>
      <c r="H13" s="358"/>
      <c r="I13" s="358"/>
      <c r="J13" s="358"/>
      <c r="K13" s="358"/>
      <c r="L13" s="358"/>
      <c r="M13" s="438"/>
      <c r="O13" s="207"/>
      <c r="P13" s="207"/>
      <c r="Q13" s="207"/>
      <c r="R13" s="207"/>
      <c r="S13" s="207"/>
      <c r="T13" s="207"/>
      <c r="U13" s="207"/>
      <c r="V13" s="207"/>
      <c r="W13" s="207"/>
      <c r="X13" s="207"/>
      <c r="Y13" s="207"/>
      <c r="Z13" s="207"/>
      <c r="AA13" s="207"/>
      <c r="AB13" s="207"/>
      <c r="AC13" s="207"/>
      <c r="AD13" s="207"/>
    </row>
    <row r="14" spans="1:30" ht="14.45" customHeight="1" x14ac:dyDescent="0.25">
      <c r="A14" s="445" t="s">
        <v>110</v>
      </c>
      <c r="B14" s="404"/>
      <c r="C14" s="404"/>
      <c r="D14" s="446" t="str">
        <f>'Cost Estimate'!E14</f>
        <v>South Dublin Council</v>
      </c>
      <c r="E14" s="450"/>
      <c r="F14" s="409" t="s">
        <v>59</v>
      </c>
      <c r="G14" s="409"/>
      <c r="H14" s="409"/>
      <c r="I14" s="409"/>
      <c r="J14" s="253"/>
      <c r="K14" s="253"/>
      <c r="L14" s="448" t="str">
        <f>'Cost Estimate'!K14</f>
        <v>Q4 2022</v>
      </c>
      <c r="M14" s="449"/>
      <c r="O14" s="268" t="s">
        <v>169</v>
      </c>
      <c r="P14" s="270"/>
      <c r="Q14" s="270"/>
      <c r="R14" s="270"/>
      <c r="S14" s="270"/>
      <c r="T14" s="270"/>
      <c r="U14" s="270"/>
      <c r="V14" s="270"/>
      <c r="W14" s="270"/>
      <c r="X14" s="270"/>
      <c r="Y14" s="270"/>
      <c r="Z14" s="270"/>
      <c r="AA14" s="270"/>
      <c r="AB14" s="270"/>
      <c r="AC14" s="270"/>
      <c r="AD14" s="270"/>
    </row>
    <row r="15" spans="1:30" ht="13.5" thickBot="1" x14ac:dyDescent="0.3">
      <c r="A15" s="159"/>
      <c r="B15" s="160"/>
      <c r="C15" s="160"/>
      <c r="D15" s="160"/>
      <c r="E15" s="160"/>
      <c r="F15" s="160"/>
      <c r="G15" s="160"/>
      <c r="H15" s="160"/>
      <c r="I15" s="160"/>
      <c r="J15" s="160"/>
      <c r="K15" s="160"/>
      <c r="L15" s="160"/>
      <c r="M15" s="161"/>
      <c r="O15" s="207"/>
      <c r="P15" s="207"/>
      <c r="Q15" s="207"/>
      <c r="R15" s="207"/>
      <c r="S15" s="207"/>
      <c r="T15" s="207"/>
      <c r="U15" s="207"/>
      <c r="V15" s="207"/>
      <c r="W15" s="207"/>
      <c r="X15" s="207"/>
      <c r="Y15" s="207"/>
      <c r="Z15" s="207"/>
      <c r="AA15" s="207"/>
      <c r="AB15" s="207"/>
      <c r="AC15" s="207"/>
      <c r="AD15" s="207"/>
    </row>
    <row r="16" spans="1:30" s="88" customFormat="1" ht="15" x14ac:dyDescent="0.25">
      <c r="A16" s="162">
        <v>1</v>
      </c>
      <c r="B16" s="163" t="s">
        <v>113</v>
      </c>
      <c r="C16" s="164"/>
      <c r="D16" s="164"/>
      <c r="E16" s="164"/>
      <c r="F16" s="164"/>
      <c r="G16" s="164"/>
      <c r="H16" s="164"/>
      <c r="I16" s="260" t="s">
        <v>213</v>
      </c>
      <c r="J16" s="260" t="s">
        <v>214</v>
      </c>
      <c r="K16" s="261" t="s">
        <v>215</v>
      </c>
      <c r="L16" s="453" t="s">
        <v>216</v>
      </c>
      <c r="M16" s="454"/>
      <c r="O16" s="209"/>
      <c r="P16" s="209"/>
      <c r="Q16" s="209"/>
      <c r="R16" s="209"/>
      <c r="S16" s="209"/>
      <c r="T16" s="209"/>
      <c r="U16" s="209"/>
      <c r="V16" s="209"/>
      <c r="W16" s="209"/>
      <c r="X16" s="209"/>
      <c r="Y16" s="209"/>
      <c r="Z16" s="209"/>
      <c r="AA16" s="209"/>
      <c r="AB16" s="209"/>
      <c r="AC16" s="209"/>
      <c r="AD16" s="209"/>
    </row>
    <row r="17" spans="1:30" ht="15" customHeight="1" x14ac:dyDescent="0.25">
      <c r="A17" s="130"/>
      <c r="B17" s="165">
        <v>1.1000000000000001</v>
      </c>
      <c r="C17" s="431" t="s">
        <v>100</v>
      </c>
      <c r="D17" s="432"/>
      <c r="E17" s="433"/>
      <c r="F17" s="451">
        <v>1</v>
      </c>
      <c r="G17" s="451"/>
      <c r="H17" s="89" t="s">
        <v>41</v>
      </c>
      <c r="I17" s="125">
        <f>SUM('Cost Estimate'!K34:L34)</f>
        <v>7500</v>
      </c>
      <c r="J17" s="263">
        <v>23</v>
      </c>
      <c r="K17" s="267">
        <f>I17/100*J17</f>
        <v>1725</v>
      </c>
      <c r="L17" s="304">
        <f>K17+I17</f>
        <v>9225</v>
      </c>
      <c r="M17" s="452"/>
      <c r="O17" s="268" t="s">
        <v>169</v>
      </c>
      <c r="P17" s="270"/>
      <c r="Q17" s="270"/>
      <c r="R17" s="270"/>
      <c r="S17" s="270"/>
      <c r="T17" s="270"/>
      <c r="U17" s="270"/>
      <c r="V17" s="270"/>
      <c r="W17" s="270"/>
      <c r="X17" s="270"/>
      <c r="Y17" s="270"/>
      <c r="Z17" s="270"/>
      <c r="AA17" s="270"/>
      <c r="AB17" s="270"/>
      <c r="AC17" s="270"/>
      <c r="AD17" s="270"/>
    </row>
    <row r="18" spans="1:30" ht="15" customHeight="1" x14ac:dyDescent="0.25">
      <c r="A18" s="130"/>
      <c r="B18" s="165">
        <v>1.2</v>
      </c>
      <c r="C18" s="431" t="s">
        <v>101</v>
      </c>
      <c r="D18" s="432"/>
      <c r="E18" s="433"/>
      <c r="F18" s="451">
        <v>1</v>
      </c>
      <c r="G18" s="451"/>
      <c r="H18" s="89" t="s">
        <v>41</v>
      </c>
      <c r="I18" s="125">
        <f>SUM('Cost Estimate'!K35:L35)</f>
        <v>11000</v>
      </c>
      <c r="J18" s="263">
        <v>23</v>
      </c>
      <c r="K18" s="267">
        <f t="shared" ref="K18:K29" si="0">I18/100*J18</f>
        <v>2530</v>
      </c>
      <c r="L18" s="304">
        <f>K18+I18</f>
        <v>13530</v>
      </c>
      <c r="M18" s="452"/>
      <c r="O18" s="268" t="s">
        <v>169</v>
      </c>
      <c r="P18" s="270"/>
      <c r="Q18" s="270"/>
      <c r="R18" s="270"/>
      <c r="S18" s="270"/>
      <c r="T18" s="270"/>
      <c r="U18" s="270"/>
      <c r="V18" s="270"/>
      <c r="W18" s="270"/>
      <c r="X18" s="270"/>
      <c r="Y18" s="270"/>
      <c r="Z18" s="270"/>
      <c r="AA18" s="270"/>
      <c r="AB18" s="270"/>
      <c r="AC18" s="270"/>
      <c r="AD18" s="270"/>
    </row>
    <row r="19" spans="1:30" ht="15" customHeight="1" x14ac:dyDescent="0.25">
      <c r="A19" s="130"/>
      <c r="B19" s="165">
        <v>1.3</v>
      </c>
      <c r="C19" s="431" t="s">
        <v>102</v>
      </c>
      <c r="D19" s="432"/>
      <c r="E19" s="433"/>
      <c r="F19" s="451">
        <v>1</v>
      </c>
      <c r="G19" s="451"/>
      <c r="H19" s="89" t="s">
        <v>41</v>
      </c>
      <c r="I19" s="125">
        <f>SUM('Cost Estimate'!K36:L36)</f>
        <v>5000</v>
      </c>
      <c r="J19" s="263">
        <v>23</v>
      </c>
      <c r="K19" s="267">
        <f t="shared" si="0"/>
        <v>1150</v>
      </c>
      <c r="L19" s="304">
        <f t="shared" ref="L19:L24" si="1">K19+I19</f>
        <v>6150</v>
      </c>
      <c r="M19" s="452"/>
      <c r="O19" s="268" t="s">
        <v>169</v>
      </c>
      <c r="P19" s="270"/>
      <c r="Q19" s="270"/>
      <c r="R19" s="270"/>
      <c r="S19" s="270"/>
      <c r="T19" s="270"/>
      <c r="U19" s="270"/>
      <c r="V19" s="270"/>
      <c r="W19" s="270"/>
      <c r="X19" s="270"/>
      <c r="Y19" s="270"/>
      <c r="Z19" s="270"/>
      <c r="AA19" s="270"/>
      <c r="AB19" s="270"/>
      <c r="AC19" s="270"/>
      <c r="AD19" s="270"/>
    </row>
    <row r="20" spans="1:30" ht="15" customHeight="1" x14ac:dyDescent="0.25">
      <c r="A20" s="130"/>
      <c r="B20" s="165">
        <v>1.4</v>
      </c>
      <c r="C20" s="431" t="s">
        <v>103</v>
      </c>
      <c r="D20" s="432"/>
      <c r="E20" s="433"/>
      <c r="F20" s="451">
        <v>1</v>
      </c>
      <c r="G20" s="451"/>
      <c r="H20" s="89" t="s">
        <v>41</v>
      </c>
      <c r="I20" s="125">
        <f>SUM('Cost Estimate'!J37)</f>
        <v>5000</v>
      </c>
      <c r="J20" s="263">
        <v>23</v>
      </c>
      <c r="K20" s="267">
        <f t="shared" si="0"/>
        <v>1150</v>
      </c>
      <c r="L20" s="304">
        <f t="shared" si="1"/>
        <v>6150</v>
      </c>
      <c r="M20" s="452"/>
      <c r="O20" s="268" t="s">
        <v>169</v>
      </c>
      <c r="P20" s="270"/>
      <c r="Q20" s="270"/>
      <c r="R20" s="270"/>
      <c r="S20" s="270"/>
      <c r="T20" s="270"/>
      <c r="U20" s="270"/>
      <c r="V20" s="270"/>
      <c r="W20" s="270"/>
      <c r="X20" s="270"/>
      <c r="Y20" s="270"/>
      <c r="Z20" s="270"/>
      <c r="AA20" s="270"/>
      <c r="AB20" s="270"/>
      <c r="AC20" s="270"/>
      <c r="AD20" s="270"/>
    </row>
    <row r="21" spans="1:30" ht="15" customHeight="1" x14ac:dyDescent="0.25">
      <c r="A21" s="130"/>
      <c r="B21" s="165">
        <v>1.5</v>
      </c>
      <c r="C21" s="431" t="s">
        <v>104</v>
      </c>
      <c r="D21" s="432"/>
      <c r="E21" s="433"/>
      <c r="F21" s="451">
        <v>1</v>
      </c>
      <c r="G21" s="451"/>
      <c r="H21" s="89" t="s">
        <v>41</v>
      </c>
      <c r="I21" s="125">
        <f>SUM('Cost Estimate'!J38)</f>
        <v>14000</v>
      </c>
      <c r="J21" s="263">
        <v>23</v>
      </c>
      <c r="K21" s="267">
        <f t="shared" si="0"/>
        <v>3220</v>
      </c>
      <c r="L21" s="304">
        <f t="shared" si="1"/>
        <v>17220</v>
      </c>
      <c r="M21" s="452"/>
      <c r="O21" s="268" t="s">
        <v>169</v>
      </c>
      <c r="P21" s="270"/>
      <c r="Q21" s="270"/>
      <c r="R21" s="270"/>
      <c r="S21" s="270"/>
      <c r="T21" s="270"/>
      <c r="U21" s="270"/>
      <c r="V21" s="270"/>
      <c r="W21" s="270"/>
      <c r="X21" s="270"/>
      <c r="Y21" s="270"/>
      <c r="Z21" s="270"/>
      <c r="AA21" s="270"/>
      <c r="AB21" s="270"/>
      <c r="AC21" s="270"/>
      <c r="AD21" s="270"/>
    </row>
    <row r="22" spans="1:30" ht="15" customHeight="1" x14ac:dyDescent="0.25">
      <c r="A22" s="130"/>
      <c r="B22" s="165">
        <v>1.6</v>
      </c>
      <c r="C22" s="431" t="s">
        <v>105</v>
      </c>
      <c r="D22" s="432"/>
      <c r="E22" s="433"/>
      <c r="F22" s="451">
        <v>1</v>
      </c>
      <c r="G22" s="451"/>
      <c r="H22" s="89" t="s">
        <v>41</v>
      </c>
      <c r="I22" s="125">
        <f>SUM('Cost Estimate'!J39)</f>
        <v>15000</v>
      </c>
      <c r="J22" s="263">
        <v>23</v>
      </c>
      <c r="K22" s="267">
        <f t="shared" si="0"/>
        <v>3450</v>
      </c>
      <c r="L22" s="304">
        <f t="shared" si="1"/>
        <v>18450</v>
      </c>
      <c r="M22" s="452"/>
      <c r="O22" s="268" t="s">
        <v>169</v>
      </c>
      <c r="P22" s="270"/>
      <c r="Q22" s="270"/>
      <c r="R22" s="270"/>
      <c r="S22" s="270"/>
      <c r="T22" s="270"/>
      <c r="U22" s="270"/>
      <c r="V22" s="270"/>
      <c r="W22" s="270"/>
      <c r="X22" s="270"/>
      <c r="Y22" s="270"/>
      <c r="Z22" s="270"/>
      <c r="AA22" s="270"/>
      <c r="AB22" s="270"/>
      <c r="AC22" s="270"/>
      <c r="AD22" s="270"/>
    </row>
    <row r="23" spans="1:30" ht="15" customHeight="1" x14ac:dyDescent="0.25">
      <c r="A23" s="130"/>
      <c r="B23" s="254">
        <v>1.7</v>
      </c>
      <c r="C23" s="431" t="s">
        <v>106</v>
      </c>
      <c r="D23" s="432"/>
      <c r="E23" s="433"/>
      <c r="F23" s="451">
        <v>1</v>
      </c>
      <c r="G23" s="451"/>
      <c r="H23" s="89" t="s">
        <v>41</v>
      </c>
      <c r="I23" s="125">
        <f>SUM('Cost Estimate'!J40)</f>
        <v>2500</v>
      </c>
      <c r="J23" s="264">
        <v>23</v>
      </c>
      <c r="K23" s="267">
        <f t="shared" si="0"/>
        <v>575</v>
      </c>
      <c r="L23" s="304">
        <f t="shared" si="1"/>
        <v>3075</v>
      </c>
      <c r="M23" s="452"/>
      <c r="O23" s="268" t="s">
        <v>169</v>
      </c>
      <c r="P23" s="270"/>
      <c r="Q23" s="270"/>
      <c r="R23" s="270"/>
      <c r="S23" s="270"/>
      <c r="T23" s="270"/>
      <c r="U23" s="270"/>
      <c r="V23" s="270"/>
      <c r="W23" s="270"/>
      <c r="X23" s="270"/>
      <c r="Y23" s="270"/>
      <c r="Z23" s="270"/>
      <c r="AA23" s="270"/>
      <c r="AB23" s="270"/>
      <c r="AC23" s="270"/>
      <c r="AD23" s="270"/>
    </row>
    <row r="24" spans="1:30" ht="15" customHeight="1" x14ac:dyDescent="0.25">
      <c r="A24" s="130"/>
      <c r="B24" s="254">
        <v>1.8</v>
      </c>
      <c r="C24" s="431" t="s">
        <v>217</v>
      </c>
      <c r="D24" s="432"/>
      <c r="E24" s="433"/>
      <c r="F24" s="451">
        <v>1</v>
      </c>
      <c r="G24" s="451"/>
      <c r="H24" s="89" t="s">
        <v>41</v>
      </c>
      <c r="I24" s="125">
        <f>SUM('Cost Estimate'!K45:L45)</f>
        <v>18911.5</v>
      </c>
      <c r="J24" s="266">
        <v>13.5</v>
      </c>
      <c r="K24" s="259">
        <f t="shared" si="0"/>
        <v>2553.0525000000002</v>
      </c>
      <c r="L24" s="304">
        <f t="shared" si="1"/>
        <v>21464.552500000002</v>
      </c>
      <c r="M24" s="452"/>
      <c r="O24" s="268" t="s">
        <v>169</v>
      </c>
      <c r="P24" s="270"/>
      <c r="Q24" s="270"/>
      <c r="R24" s="270"/>
      <c r="S24" s="270"/>
      <c r="T24" s="270"/>
      <c r="U24" s="270"/>
      <c r="V24" s="270"/>
      <c r="W24" s="270"/>
      <c r="X24" s="270"/>
      <c r="Y24" s="270"/>
      <c r="Z24" s="270"/>
      <c r="AA24" s="270"/>
      <c r="AB24" s="270"/>
      <c r="AC24" s="270"/>
      <c r="AD24" s="270"/>
    </row>
    <row r="25" spans="1:30" ht="15" customHeight="1" x14ac:dyDescent="0.25">
      <c r="A25" s="130"/>
      <c r="B25" s="254">
        <v>1.9</v>
      </c>
      <c r="C25" s="431" t="s">
        <v>92</v>
      </c>
      <c r="D25" s="432"/>
      <c r="E25" s="433"/>
      <c r="F25" s="451">
        <v>1</v>
      </c>
      <c r="G25" s="451"/>
      <c r="H25" s="89" t="s">
        <v>41</v>
      </c>
      <c r="I25" s="125">
        <f>SUM('Cost Estimate'!K49:L49)</f>
        <v>47750</v>
      </c>
      <c r="J25" s="266"/>
      <c r="K25" s="259"/>
      <c r="L25" s="304">
        <f>F25*I25</f>
        <v>47750</v>
      </c>
      <c r="M25" s="452"/>
      <c r="O25" s="268" t="s">
        <v>169</v>
      </c>
      <c r="P25" s="270"/>
      <c r="Q25" s="270"/>
      <c r="R25" s="270"/>
      <c r="S25" s="270"/>
      <c r="T25" s="270"/>
      <c r="U25" s="270"/>
      <c r="V25" s="270"/>
      <c r="W25" s="270"/>
      <c r="X25" s="270"/>
      <c r="Y25" s="270"/>
      <c r="Z25" s="270"/>
      <c r="AA25" s="270"/>
      <c r="AB25" s="270"/>
      <c r="AC25" s="270"/>
      <c r="AD25" s="270"/>
    </row>
    <row r="26" spans="1:30" ht="15" customHeight="1" x14ac:dyDescent="0.25">
      <c r="A26" s="130"/>
      <c r="B26" s="262">
        <v>1.1000000000000001</v>
      </c>
      <c r="C26" s="431" t="s">
        <v>218</v>
      </c>
      <c r="D26" s="432"/>
      <c r="E26" s="433"/>
      <c r="F26" s="451">
        <v>1</v>
      </c>
      <c r="G26" s="451"/>
      <c r="H26" s="89" t="s">
        <v>41</v>
      </c>
      <c r="I26" s="125">
        <f>SUM('Cost Estimate'!K30:L30)</f>
        <v>189115</v>
      </c>
      <c r="J26" s="266">
        <v>13.5</v>
      </c>
      <c r="K26" s="259">
        <f t="shared" si="0"/>
        <v>25530.525000000001</v>
      </c>
      <c r="L26" s="304">
        <f t="shared" ref="L26:L29" si="2">K26+I26</f>
        <v>214645.52499999999</v>
      </c>
      <c r="M26" s="452"/>
      <c r="O26" s="268" t="s">
        <v>169</v>
      </c>
      <c r="P26" s="270"/>
      <c r="Q26" s="270"/>
      <c r="R26" s="270"/>
      <c r="S26" s="270"/>
      <c r="T26" s="270"/>
      <c r="U26" s="270"/>
      <c r="V26" s="270"/>
      <c r="W26" s="270"/>
      <c r="X26" s="270"/>
      <c r="Y26" s="270"/>
      <c r="Z26" s="270"/>
      <c r="AA26" s="270"/>
      <c r="AB26" s="270"/>
      <c r="AC26" s="270"/>
      <c r="AD26" s="270"/>
    </row>
    <row r="27" spans="1:30" ht="15" customHeight="1" x14ac:dyDescent="0.25">
      <c r="A27" s="130"/>
      <c r="B27" s="254">
        <v>1.1100000000000001</v>
      </c>
      <c r="C27" s="431" t="s">
        <v>222</v>
      </c>
      <c r="D27" s="432"/>
      <c r="E27" s="433"/>
      <c r="F27" s="451">
        <v>1</v>
      </c>
      <c r="G27" s="451"/>
      <c r="H27" s="89" t="s">
        <v>41</v>
      </c>
      <c r="I27" s="125">
        <f>SUM('Cost Estimate'!K52:L52)</f>
        <v>42567.45</v>
      </c>
      <c r="J27" s="266">
        <v>13.5</v>
      </c>
      <c r="K27" s="259">
        <f t="shared" si="0"/>
        <v>5746.6057499999997</v>
      </c>
      <c r="L27" s="304">
        <f t="shared" si="2"/>
        <v>48314.05575</v>
      </c>
      <c r="M27" s="452"/>
      <c r="O27" s="268" t="s">
        <v>169</v>
      </c>
      <c r="P27" s="270"/>
      <c r="Q27" s="270"/>
      <c r="R27" s="270"/>
      <c r="S27" s="270"/>
      <c r="T27" s="270"/>
      <c r="U27" s="270"/>
      <c r="V27" s="270"/>
      <c r="W27" s="270"/>
      <c r="X27" s="270"/>
      <c r="Y27" s="270"/>
      <c r="Z27" s="270"/>
      <c r="AA27" s="270"/>
      <c r="AB27" s="270"/>
      <c r="AC27" s="270"/>
      <c r="AD27" s="270"/>
    </row>
    <row r="28" spans="1:30" ht="15" customHeight="1" x14ac:dyDescent="0.25">
      <c r="A28" s="130"/>
      <c r="B28" s="254">
        <v>1.1200000000000001</v>
      </c>
      <c r="C28" s="431" t="s">
        <v>219</v>
      </c>
      <c r="D28" s="432"/>
      <c r="E28" s="433"/>
      <c r="F28" s="451">
        <v>1</v>
      </c>
      <c r="G28" s="451"/>
      <c r="H28" s="89" t="s">
        <v>41</v>
      </c>
      <c r="I28" s="125">
        <f>SUM('Cost Estimate'!K53:L53)</f>
        <v>62118.790000000008</v>
      </c>
      <c r="J28" s="266">
        <v>13.5</v>
      </c>
      <c r="K28" s="259">
        <f>I28/100*J28</f>
        <v>8386.0366500000018</v>
      </c>
      <c r="L28" s="304">
        <f t="shared" si="2"/>
        <v>70504.826650000003</v>
      </c>
      <c r="M28" s="452"/>
      <c r="O28" s="268" t="s">
        <v>169</v>
      </c>
      <c r="P28" s="270"/>
      <c r="Q28" s="270"/>
      <c r="R28" s="270"/>
      <c r="S28" s="270"/>
      <c r="T28" s="270"/>
      <c r="U28" s="270"/>
      <c r="V28" s="270"/>
      <c r="W28" s="270"/>
      <c r="X28" s="270"/>
      <c r="Y28" s="270"/>
      <c r="Z28" s="270"/>
      <c r="AA28" s="270"/>
      <c r="AB28" s="270"/>
      <c r="AC28" s="270"/>
      <c r="AD28" s="270"/>
    </row>
    <row r="29" spans="1:30" ht="15" customHeight="1" x14ac:dyDescent="0.25">
      <c r="A29" s="130"/>
      <c r="B29" s="254">
        <v>1.1299999999999999</v>
      </c>
      <c r="C29" s="431" t="s">
        <v>220</v>
      </c>
      <c r="D29" s="432"/>
      <c r="E29" s="433"/>
      <c r="F29" s="451">
        <v>1</v>
      </c>
      <c r="G29" s="451"/>
      <c r="H29" s="89" t="s">
        <v>41</v>
      </c>
      <c r="I29" s="125">
        <f>SUM('Cost Estimate'!K54:L54)</f>
        <v>3105.9395000000004</v>
      </c>
      <c r="J29" s="266">
        <v>13.5</v>
      </c>
      <c r="K29" s="259">
        <f t="shared" si="0"/>
        <v>419.3018325000001</v>
      </c>
      <c r="L29" s="304">
        <f t="shared" si="2"/>
        <v>3525.2413325000007</v>
      </c>
      <c r="M29" s="452"/>
      <c r="O29" s="268" t="s">
        <v>169</v>
      </c>
      <c r="P29" s="270"/>
      <c r="Q29" s="270"/>
      <c r="R29" s="270"/>
      <c r="S29" s="270"/>
      <c r="T29" s="270"/>
      <c r="U29" s="270"/>
      <c r="V29" s="270"/>
      <c r="W29" s="270"/>
      <c r="X29" s="270"/>
      <c r="Y29" s="270"/>
      <c r="Z29" s="270"/>
      <c r="AA29" s="270"/>
      <c r="AB29" s="270"/>
      <c r="AC29" s="270"/>
      <c r="AD29" s="270"/>
    </row>
    <row r="30" spans="1:30" ht="18.75" customHeight="1" x14ac:dyDescent="0.25">
      <c r="A30" s="130"/>
      <c r="B30" s="256"/>
      <c r="C30" s="257"/>
      <c r="D30" s="257"/>
      <c r="E30" s="257"/>
      <c r="F30" s="434" t="s">
        <v>221</v>
      </c>
      <c r="G30" s="435"/>
      <c r="H30" s="436"/>
      <c r="I30" s="265">
        <f>SUM(I17:I29)</f>
        <v>423568.67949999997</v>
      </c>
      <c r="J30" s="257"/>
      <c r="K30" s="257"/>
      <c r="L30" s="257"/>
      <c r="M30" s="258"/>
    </row>
    <row r="31" spans="1:30" ht="15" customHeight="1" x14ac:dyDescent="0.25">
      <c r="A31" s="130"/>
      <c r="B31" s="458" t="s">
        <v>179</v>
      </c>
      <c r="C31" s="459"/>
      <c r="D31" s="459"/>
      <c r="E31" s="459"/>
      <c r="F31" s="459"/>
      <c r="G31" s="459"/>
      <c r="H31" s="459"/>
      <c r="I31" s="459"/>
      <c r="J31" s="460"/>
      <c r="K31" s="461"/>
      <c r="L31" s="429">
        <f>SUM('Cost Estimate'!K63:L64)</f>
        <v>0</v>
      </c>
      <c r="M31" s="430"/>
      <c r="O31" s="268" t="s">
        <v>169</v>
      </c>
      <c r="P31" s="270"/>
      <c r="Q31" s="270"/>
      <c r="R31" s="270"/>
      <c r="S31" s="270"/>
      <c r="T31" s="270"/>
      <c r="U31" s="270"/>
      <c r="V31" s="270"/>
      <c r="W31" s="270"/>
    </row>
    <row r="32" spans="1:30" ht="5.25" customHeight="1" x14ac:dyDescent="0.25">
      <c r="A32" s="130"/>
      <c r="B32" s="215"/>
      <c r="C32" s="216"/>
      <c r="D32" s="216"/>
      <c r="E32" s="216"/>
      <c r="F32" s="216"/>
      <c r="G32" s="216"/>
      <c r="H32" s="216"/>
      <c r="I32" s="216"/>
      <c r="J32" s="255"/>
      <c r="K32" s="255"/>
      <c r="L32" s="217"/>
      <c r="M32" s="218"/>
    </row>
    <row r="33" spans="1:30" ht="15" customHeight="1" thickBot="1" x14ac:dyDescent="0.3">
      <c r="A33" s="130"/>
      <c r="B33" s="462" t="s">
        <v>225</v>
      </c>
      <c r="C33" s="463"/>
      <c r="D33" s="463"/>
      <c r="E33" s="463"/>
      <c r="F33" s="463"/>
      <c r="G33" s="463"/>
      <c r="H33" s="463"/>
      <c r="I33" s="463"/>
      <c r="J33" s="464"/>
      <c r="K33" s="465"/>
      <c r="L33" s="311">
        <f>SUM(L17:M32)</f>
        <v>480004.20123250003</v>
      </c>
      <c r="M33" s="457"/>
      <c r="O33" s="268" t="s">
        <v>223</v>
      </c>
      <c r="P33" s="270"/>
      <c r="Q33" s="270"/>
      <c r="R33" s="270"/>
      <c r="S33" s="270"/>
      <c r="T33" s="270"/>
      <c r="U33" s="270"/>
      <c r="V33" s="270"/>
      <c r="W33" s="270"/>
      <c r="X33" s="270"/>
      <c r="Y33" s="270"/>
      <c r="Z33" s="270"/>
      <c r="AA33" s="270"/>
      <c r="AB33" s="270"/>
      <c r="AC33" s="270"/>
      <c r="AD33" s="270"/>
    </row>
    <row r="34" spans="1:30" ht="6.75" customHeight="1" x14ac:dyDescent="0.25">
      <c r="A34" s="166"/>
      <c r="B34" s="167"/>
      <c r="C34" s="168"/>
      <c r="D34" s="167"/>
      <c r="E34" s="167"/>
      <c r="F34" s="167"/>
      <c r="G34" s="167"/>
      <c r="H34" s="167"/>
      <c r="I34" s="167"/>
      <c r="J34" s="167"/>
      <c r="K34" s="167"/>
      <c r="L34" s="167"/>
      <c r="M34" s="169"/>
    </row>
    <row r="35" spans="1:30" ht="53.25" customHeight="1" thickBot="1" x14ac:dyDescent="0.3">
      <c r="A35" s="170" t="s">
        <v>17</v>
      </c>
      <c r="B35" s="455" t="s">
        <v>111</v>
      </c>
      <c r="C35" s="455"/>
      <c r="D35" s="455"/>
      <c r="E35" s="455"/>
      <c r="F35" s="455"/>
      <c r="G35" s="455"/>
      <c r="H35" s="455"/>
      <c r="I35" s="455"/>
      <c r="J35" s="455"/>
      <c r="K35" s="455"/>
      <c r="L35" s="455"/>
      <c r="M35" s="456"/>
    </row>
    <row r="36" spans="1:30" ht="11.1" customHeight="1" x14ac:dyDescent="0.25">
      <c r="B36" s="283"/>
      <c r="C36" s="283"/>
      <c r="D36" s="283"/>
      <c r="E36" s="283"/>
      <c r="F36" s="283"/>
      <c r="G36" s="283"/>
      <c r="H36" s="283"/>
      <c r="I36" s="283"/>
      <c r="J36" s="283"/>
      <c r="K36" s="283"/>
      <c r="L36" s="283"/>
      <c r="M36" s="283"/>
    </row>
    <row r="37" spans="1:30" x14ac:dyDescent="0.25">
      <c r="B37" s="283"/>
      <c r="C37" s="283"/>
      <c r="D37" s="283"/>
      <c r="E37" s="283"/>
      <c r="F37" s="283"/>
      <c r="G37" s="283"/>
      <c r="H37" s="283"/>
      <c r="I37" s="283"/>
      <c r="J37" s="283"/>
      <c r="K37" s="283"/>
      <c r="L37" s="283"/>
      <c r="M37" s="283"/>
    </row>
    <row r="38" spans="1:30" ht="12" customHeight="1" x14ac:dyDescent="0.25">
      <c r="B38" s="283"/>
      <c r="C38" s="283"/>
      <c r="D38" s="283"/>
      <c r="E38" s="283"/>
      <c r="F38" s="283"/>
      <c r="G38" s="283"/>
      <c r="H38" s="283"/>
      <c r="I38" s="283"/>
      <c r="J38" s="283"/>
      <c r="K38" s="283"/>
      <c r="L38" s="283"/>
      <c r="M38" s="283"/>
    </row>
  </sheetData>
  <sheetProtection selectLockedCells="1"/>
  <mergeCells count="86">
    <mergeCell ref="O33:AD33"/>
    <mergeCell ref="C25:E25"/>
    <mergeCell ref="C26:E26"/>
    <mergeCell ref="C27:E27"/>
    <mergeCell ref="C28:E28"/>
    <mergeCell ref="F25:G25"/>
    <mergeCell ref="F26:G26"/>
    <mergeCell ref="F27:G27"/>
    <mergeCell ref="L25:M25"/>
    <mergeCell ref="L26:M26"/>
    <mergeCell ref="L27:M27"/>
    <mergeCell ref="L28:M28"/>
    <mergeCell ref="L29:M29"/>
    <mergeCell ref="B33:K33"/>
    <mergeCell ref="O28:AD28"/>
    <mergeCell ref="O29:AD29"/>
    <mergeCell ref="B37:M38"/>
    <mergeCell ref="B35:M35"/>
    <mergeCell ref="B36:M36"/>
    <mergeCell ref="L33:M33"/>
    <mergeCell ref="C22:E22"/>
    <mergeCell ref="F22:G22"/>
    <mergeCell ref="L22:M22"/>
    <mergeCell ref="F23:G23"/>
    <mergeCell ref="F24:G24"/>
    <mergeCell ref="L24:M24"/>
    <mergeCell ref="C24:E24"/>
    <mergeCell ref="B31:K31"/>
    <mergeCell ref="F28:G28"/>
    <mergeCell ref="F29:G29"/>
    <mergeCell ref="C23:E23"/>
    <mergeCell ref="L23:M23"/>
    <mergeCell ref="C20:E20"/>
    <mergeCell ref="F20:G20"/>
    <mergeCell ref="L20:M20"/>
    <mergeCell ref="C21:E21"/>
    <mergeCell ref="F21:G21"/>
    <mergeCell ref="L21:M21"/>
    <mergeCell ref="C18:E18"/>
    <mergeCell ref="F18:G18"/>
    <mergeCell ref="L18:M18"/>
    <mergeCell ref="C19:E19"/>
    <mergeCell ref="F19:G19"/>
    <mergeCell ref="L19:M19"/>
    <mergeCell ref="A14:C14"/>
    <mergeCell ref="D14:E14"/>
    <mergeCell ref="F14:I14"/>
    <mergeCell ref="L14:M14"/>
    <mergeCell ref="C17:E17"/>
    <mergeCell ref="F17:G17"/>
    <mergeCell ref="L17:M17"/>
    <mergeCell ref="L16:M16"/>
    <mergeCell ref="A13:M13"/>
    <mergeCell ref="A2:M6"/>
    <mergeCell ref="A7:M7"/>
    <mergeCell ref="A8:C8"/>
    <mergeCell ref="D8:M8"/>
    <mergeCell ref="A9:M9"/>
    <mergeCell ref="A10:C10"/>
    <mergeCell ref="D10:E10"/>
    <mergeCell ref="F10:I10"/>
    <mergeCell ref="L10:M10"/>
    <mergeCell ref="A11:M11"/>
    <mergeCell ref="A12:C12"/>
    <mergeCell ref="D12:E12"/>
    <mergeCell ref="F12:I12"/>
    <mergeCell ref="L12:M12"/>
    <mergeCell ref="O8:AD8"/>
    <mergeCell ref="O10:AD10"/>
    <mergeCell ref="O12:AD12"/>
    <mergeCell ref="O14:AD14"/>
    <mergeCell ref="O17:AD17"/>
    <mergeCell ref="O18:AD18"/>
    <mergeCell ref="O19:AD19"/>
    <mergeCell ref="O20:AD20"/>
    <mergeCell ref="O21:AD21"/>
    <mergeCell ref="O22:AD22"/>
    <mergeCell ref="L31:M31"/>
    <mergeCell ref="O31:W31"/>
    <mergeCell ref="C29:E29"/>
    <mergeCell ref="F30:H30"/>
    <mergeCell ref="O23:AD23"/>
    <mergeCell ref="O24:AD24"/>
    <mergeCell ref="O25:AD25"/>
    <mergeCell ref="O26:AD26"/>
    <mergeCell ref="O27:AD27"/>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AC119"/>
  <sheetViews>
    <sheetView showZeros="0" zoomScaleNormal="100" zoomScaleSheetLayoutView="100" workbookViewId="0">
      <selection activeCell="C18" sqref="C18:L27"/>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6" width="9.140625" style="1"/>
    <col min="7" max="7" width="9.140625" style="1" customWidth="1"/>
    <col min="8" max="8" width="5.42578125" style="1" customWidth="1"/>
    <col min="9" max="12" width="9.140625" style="1"/>
    <col min="13" max="13" width="2.28515625" style="1" customWidth="1"/>
    <col min="14" max="14" width="9.140625" style="201"/>
    <col min="15" max="15" width="12.42578125" style="1" customWidth="1"/>
    <col min="16" max="16384" width="9.140625" style="1"/>
  </cols>
  <sheetData>
    <row r="2" spans="2:29" ht="15.75" customHeight="1" x14ac:dyDescent="0.25">
      <c r="B2" s="365" t="s">
        <v>57</v>
      </c>
      <c r="C2" s="365"/>
      <c r="D2" s="365"/>
      <c r="E2" s="365"/>
      <c r="F2" s="365"/>
      <c r="G2" s="365"/>
      <c r="H2" s="365"/>
      <c r="I2" s="365"/>
      <c r="J2" s="365"/>
      <c r="K2" s="138"/>
      <c r="L2" s="138"/>
    </row>
    <row r="3" spans="2:29" ht="15" customHeight="1" x14ac:dyDescent="0.25">
      <c r="B3" s="365"/>
      <c r="C3" s="365"/>
      <c r="D3" s="365"/>
      <c r="E3" s="365"/>
      <c r="F3" s="365"/>
      <c r="G3" s="365"/>
      <c r="H3" s="365"/>
      <c r="I3" s="365"/>
      <c r="J3" s="365"/>
      <c r="K3" s="138"/>
      <c r="L3" s="138"/>
    </row>
    <row r="4" spans="2:29" ht="15" customHeight="1" x14ac:dyDescent="0.25">
      <c r="B4" s="365"/>
      <c r="C4" s="365"/>
      <c r="D4" s="365"/>
      <c r="E4" s="365"/>
      <c r="F4" s="365"/>
      <c r="G4" s="365"/>
      <c r="H4" s="365"/>
      <c r="I4" s="365"/>
      <c r="J4" s="365"/>
      <c r="K4" s="138"/>
      <c r="L4" s="138"/>
    </row>
    <row r="5" spans="2:29" ht="6" customHeight="1" thickBot="1" x14ac:dyDescent="0.3">
      <c r="B5" s="365"/>
      <c r="C5" s="365"/>
      <c r="D5" s="365"/>
      <c r="E5" s="365"/>
      <c r="F5" s="365"/>
      <c r="G5" s="365"/>
      <c r="H5" s="365"/>
      <c r="I5" s="365"/>
      <c r="J5" s="365"/>
      <c r="K5" s="138"/>
      <c r="L5" s="138"/>
    </row>
    <row r="6" spans="2:29" ht="16.5" thickBot="1" x14ac:dyDescent="0.3">
      <c r="B6" s="283"/>
      <c r="C6" s="283"/>
      <c r="D6" s="283"/>
      <c r="E6" s="283"/>
      <c r="F6" s="283"/>
      <c r="G6" s="283"/>
      <c r="H6" s="283"/>
      <c r="I6" s="283"/>
      <c r="J6" s="283"/>
      <c r="K6" s="283"/>
      <c r="L6" s="283"/>
      <c r="N6" s="202" t="s">
        <v>119</v>
      </c>
      <c r="P6" s="275" t="s">
        <v>173</v>
      </c>
      <c r="Q6" s="276"/>
      <c r="R6" s="276"/>
      <c r="S6" s="276"/>
      <c r="T6" s="276"/>
      <c r="U6" s="277"/>
    </row>
    <row r="7" spans="2:29" ht="15" customHeight="1" x14ac:dyDescent="0.25">
      <c r="B7" s="469" t="s">
        <v>7</v>
      </c>
      <c r="C7" s="470"/>
      <c r="D7" s="470"/>
      <c r="E7" s="471" t="str">
        <f>'Cost Estimate'!E8</f>
        <v>R2 - Galway Road - Dublin</v>
      </c>
      <c r="F7" s="471"/>
      <c r="G7" s="471"/>
      <c r="H7" s="471"/>
      <c r="I7" s="471"/>
      <c r="J7" s="471"/>
      <c r="K7" s="471"/>
      <c r="L7" s="472"/>
      <c r="N7" s="273" t="s">
        <v>169</v>
      </c>
      <c r="O7" s="278"/>
      <c r="P7" s="278"/>
      <c r="Q7" s="278"/>
      <c r="R7" s="278"/>
      <c r="S7" s="278"/>
      <c r="T7" s="278"/>
      <c r="U7" s="278"/>
      <c r="V7" s="278"/>
      <c r="W7" s="278"/>
      <c r="X7" s="278"/>
      <c r="Y7" s="278"/>
      <c r="Z7" s="278"/>
      <c r="AA7" s="278"/>
      <c r="AB7" s="278"/>
      <c r="AC7" s="278"/>
    </row>
    <row r="8" spans="2:29" ht="6.75" customHeight="1" x14ac:dyDescent="0.25">
      <c r="B8" s="5"/>
      <c r="L8" s="2"/>
    </row>
    <row r="9" spans="2:29" ht="15" customHeight="1" x14ac:dyDescent="0.25">
      <c r="B9" s="420" t="s">
        <v>74</v>
      </c>
      <c r="C9" s="421"/>
      <c r="D9" s="421"/>
      <c r="E9" s="473" t="str">
        <f>'Cost Estimate'!E10</f>
        <v>DLR/22/0015G</v>
      </c>
      <c r="F9" s="473"/>
      <c r="G9" s="473"/>
      <c r="H9" s="473"/>
      <c r="I9" s="473"/>
      <c r="J9" s="473"/>
      <c r="K9" s="473"/>
      <c r="L9" s="474"/>
      <c r="N9" s="273" t="s">
        <v>169</v>
      </c>
      <c r="O9" s="278"/>
      <c r="P9" s="278"/>
      <c r="Q9" s="278"/>
      <c r="R9" s="278"/>
      <c r="S9" s="278"/>
      <c r="T9" s="278"/>
      <c r="U9" s="278"/>
      <c r="V9" s="278"/>
      <c r="W9" s="278"/>
      <c r="X9" s="278"/>
      <c r="Y9" s="278"/>
      <c r="Z9" s="278"/>
      <c r="AA9" s="278"/>
      <c r="AB9" s="278"/>
      <c r="AC9" s="278"/>
    </row>
    <row r="10" spans="2:29" ht="6.75" customHeight="1" x14ac:dyDescent="0.25">
      <c r="B10" s="5"/>
      <c r="L10" s="2"/>
    </row>
    <row r="11" spans="2:29" ht="15" customHeight="1" x14ac:dyDescent="0.25">
      <c r="B11" s="420" t="s">
        <v>85</v>
      </c>
      <c r="C11" s="421"/>
      <c r="D11" s="421"/>
      <c r="E11" s="473" t="str">
        <f>'Cost Estimate'!E12</f>
        <v>NTA</v>
      </c>
      <c r="F11" s="473"/>
      <c r="G11" s="473"/>
      <c r="H11" s="473"/>
      <c r="I11" s="473"/>
      <c r="J11" s="473"/>
      <c r="K11" s="473"/>
      <c r="L11" s="474"/>
      <c r="N11" s="273" t="s">
        <v>169</v>
      </c>
      <c r="O11" s="278"/>
      <c r="P11" s="278"/>
      <c r="Q11" s="278"/>
      <c r="R11" s="278"/>
      <c r="S11" s="278"/>
      <c r="T11" s="278"/>
      <c r="U11" s="278"/>
      <c r="V11" s="278"/>
      <c r="W11" s="278"/>
      <c r="X11" s="278"/>
      <c r="Y11" s="278"/>
      <c r="Z11" s="278"/>
      <c r="AA11" s="278"/>
      <c r="AB11" s="278"/>
      <c r="AC11" s="278"/>
    </row>
    <row r="12" spans="2:29" ht="6.75" customHeight="1" x14ac:dyDescent="0.25">
      <c r="B12" s="5"/>
      <c r="L12" s="2"/>
    </row>
    <row r="13" spans="2:29" ht="15" customHeight="1" x14ac:dyDescent="0.25">
      <c r="B13" s="420" t="s">
        <v>0</v>
      </c>
      <c r="C13" s="421"/>
      <c r="D13" s="421"/>
      <c r="E13" s="473" t="str">
        <f>'Cost Estimate'!E14</f>
        <v>South Dublin Council</v>
      </c>
      <c r="F13" s="473"/>
      <c r="G13" s="473"/>
      <c r="H13" s="473"/>
      <c r="I13" s="473"/>
      <c r="J13" s="473"/>
      <c r="K13" s="473"/>
      <c r="L13" s="474"/>
      <c r="N13" s="273" t="s">
        <v>169</v>
      </c>
      <c r="O13" s="278"/>
      <c r="P13" s="278"/>
      <c r="Q13" s="278"/>
      <c r="R13" s="278"/>
      <c r="S13" s="278"/>
      <c r="T13" s="278"/>
      <c r="U13" s="278"/>
      <c r="V13" s="278"/>
      <c r="W13" s="278"/>
      <c r="X13" s="278"/>
      <c r="Y13" s="278"/>
      <c r="Z13" s="278"/>
      <c r="AA13" s="278"/>
      <c r="AB13" s="278"/>
      <c r="AC13" s="278"/>
    </row>
    <row r="14" spans="2:29" ht="6.75" customHeight="1" x14ac:dyDescent="0.25">
      <c r="B14" s="5"/>
      <c r="L14" s="2"/>
    </row>
    <row r="15" spans="2:29" ht="15" x14ac:dyDescent="0.25">
      <c r="B15" s="420" t="s">
        <v>84</v>
      </c>
      <c r="C15" s="421"/>
      <c r="D15" s="421"/>
      <c r="E15" s="473" t="str">
        <f>'Cost Estimate'!K10</f>
        <v>Sally Gate - SDC</v>
      </c>
      <c r="F15" s="473"/>
      <c r="G15" s="473"/>
      <c r="H15" s="473"/>
      <c r="I15" s="473"/>
      <c r="J15" s="473"/>
      <c r="K15" s="473"/>
      <c r="L15" s="474"/>
      <c r="N15" s="273" t="s">
        <v>169</v>
      </c>
      <c r="O15" s="278"/>
      <c r="P15" s="278"/>
      <c r="Q15" s="278"/>
      <c r="R15" s="278"/>
      <c r="S15" s="278"/>
      <c r="T15" s="278"/>
      <c r="U15" s="278"/>
      <c r="V15" s="278"/>
      <c r="W15" s="278"/>
      <c r="X15" s="278"/>
      <c r="Y15" s="278"/>
      <c r="Z15" s="278"/>
      <c r="AA15" s="278"/>
      <c r="AB15" s="278"/>
      <c r="AC15" s="278"/>
    </row>
    <row r="16" spans="2:29" ht="6.75" customHeight="1" thickBot="1" x14ac:dyDescent="0.3">
      <c r="B16" s="3"/>
      <c r="C16" s="8"/>
      <c r="D16" s="8"/>
      <c r="E16" s="8"/>
      <c r="F16" s="8"/>
      <c r="G16" s="8"/>
      <c r="H16" s="8"/>
      <c r="I16" s="8"/>
      <c r="J16" s="8"/>
      <c r="K16" s="8"/>
      <c r="L16" s="11"/>
    </row>
    <row r="17" spans="2:29" s="88" customFormat="1" ht="15" customHeight="1" x14ac:dyDescent="0.25">
      <c r="B17" s="475">
        <v>1</v>
      </c>
      <c r="C17" s="401" t="s">
        <v>8</v>
      </c>
      <c r="D17" s="401"/>
      <c r="E17" s="401"/>
      <c r="F17" s="401"/>
      <c r="G17" s="401"/>
      <c r="H17" s="401"/>
      <c r="I17" s="401"/>
      <c r="J17" s="401"/>
      <c r="K17" s="401"/>
      <c r="L17" s="402"/>
      <c r="N17" s="203"/>
    </row>
    <row r="18" spans="2:29" ht="15" customHeight="1" x14ac:dyDescent="0.25">
      <c r="B18" s="476"/>
      <c r="C18" s="503" t="s">
        <v>175</v>
      </c>
      <c r="D18" s="504"/>
      <c r="E18" s="504"/>
      <c r="F18" s="504"/>
      <c r="G18" s="504"/>
      <c r="H18" s="504"/>
      <c r="I18" s="504"/>
      <c r="J18" s="504"/>
      <c r="K18" s="504"/>
      <c r="L18" s="505"/>
      <c r="N18" s="273" t="s">
        <v>170</v>
      </c>
      <c r="O18" s="278"/>
      <c r="P18" s="278"/>
      <c r="Q18" s="278"/>
      <c r="R18" s="278"/>
      <c r="S18" s="278"/>
      <c r="T18" s="278"/>
      <c r="U18" s="278"/>
      <c r="V18" s="278"/>
      <c r="W18" s="278"/>
      <c r="X18" s="278"/>
      <c r="Y18" s="278"/>
      <c r="Z18" s="278"/>
      <c r="AA18" s="278"/>
      <c r="AB18" s="278"/>
      <c r="AC18" s="278"/>
    </row>
    <row r="19" spans="2:29" ht="15.75" customHeight="1" x14ac:dyDescent="0.25">
      <c r="B19" s="476"/>
      <c r="C19" s="506"/>
      <c r="D19" s="507"/>
      <c r="E19" s="507"/>
      <c r="F19" s="507"/>
      <c r="G19" s="507"/>
      <c r="H19" s="507"/>
      <c r="I19" s="507"/>
      <c r="J19" s="507"/>
      <c r="K19" s="507"/>
      <c r="L19" s="508"/>
    </row>
    <row r="20" spans="2:29" ht="15" customHeight="1" x14ac:dyDescent="0.25">
      <c r="B20" s="476"/>
      <c r="C20" s="506"/>
      <c r="D20" s="507"/>
      <c r="E20" s="507"/>
      <c r="F20" s="507"/>
      <c r="G20" s="507"/>
      <c r="H20" s="507"/>
      <c r="I20" s="507"/>
      <c r="J20" s="507"/>
      <c r="K20" s="507"/>
      <c r="L20" s="508"/>
    </row>
    <row r="21" spans="2:29" ht="15" customHeight="1" x14ac:dyDescent="0.25">
      <c r="B21" s="476"/>
      <c r="C21" s="506"/>
      <c r="D21" s="507"/>
      <c r="E21" s="507"/>
      <c r="F21" s="507"/>
      <c r="G21" s="507"/>
      <c r="H21" s="507"/>
      <c r="I21" s="507"/>
      <c r="J21" s="507"/>
      <c r="K21" s="507"/>
      <c r="L21" s="508"/>
    </row>
    <row r="22" spans="2:29" ht="15" customHeight="1" x14ac:dyDescent="0.25">
      <c r="B22" s="476"/>
      <c r="C22" s="506"/>
      <c r="D22" s="507"/>
      <c r="E22" s="507"/>
      <c r="F22" s="507"/>
      <c r="G22" s="507"/>
      <c r="H22" s="507"/>
      <c r="I22" s="507"/>
      <c r="J22" s="507"/>
      <c r="K22" s="507"/>
      <c r="L22" s="508"/>
    </row>
    <row r="23" spans="2:29" ht="15" customHeight="1" x14ac:dyDescent="0.25">
      <c r="B23" s="476"/>
      <c r="C23" s="506"/>
      <c r="D23" s="507"/>
      <c r="E23" s="507"/>
      <c r="F23" s="507"/>
      <c r="G23" s="507"/>
      <c r="H23" s="507"/>
      <c r="I23" s="507"/>
      <c r="J23" s="507"/>
      <c r="K23" s="507"/>
      <c r="L23" s="508"/>
    </row>
    <row r="24" spans="2:29" ht="14.25" customHeight="1" x14ac:dyDescent="0.25">
      <c r="B24" s="476"/>
      <c r="C24" s="506"/>
      <c r="D24" s="507"/>
      <c r="E24" s="507"/>
      <c r="F24" s="507"/>
      <c r="G24" s="507"/>
      <c r="H24" s="507"/>
      <c r="I24" s="507"/>
      <c r="J24" s="507"/>
      <c r="K24" s="507"/>
      <c r="L24" s="508"/>
    </row>
    <row r="25" spans="2:29" ht="15" customHeight="1" x14ac:dyDescent="0.25">
      <c r="B25" s="476"/>
      <c r="C25" s="506"/>
      <c r="D25" s="507"/>
      <c r="E25" s="507"/>
      <c r="F25" s="507"/>
      <c r="G25" s="507"/>
      <c r="H25" s="507"/>
      <c r="I25" s="507"/>
      <c r="J25" s="507"/>
      <c r="K25" s="507"/>
      <c r="L25" s="508"/>
    </row>
    <row r="26" spans="2:29" ht="15" customHeight="1" x14ac:dyDescent="0.25">
      <c r="B26" s="476"/>
      <c r="C26" s="506"/>
      <c r="D26" s="507"/>
      <c r="E26" s="507"/>
      <c r="F26" s="507"/>
      <c r="G26" s="507"/>
      <c r="H26" s="507"/>
      <c r="I26" s="507"/>
      <c r="J26" s="507"/>
      <c r="K26" s="507"/>
      <c r="L26" s="508"/>
    </row>
    <row r="27" spans="2:29" ht="6.75" customHeight="1" x14ac:dyDescent="0.25">
      <c r="B27" s="477"/>
      <c r="C27" s="509"/>
      <c r="D27" s="510"/>
      <c r="E27" s="510"/>
      <c r="F27" s="510"/>
      <c r="G27" s="510"/>
      <c r="H27" s="510"/>
      <c r="I27" s="510"/>
      <c r="J27" s="510"/>
      <c r="K27" s="510"/>
      <c r="L27" s="511"/>
    </row>
    <row r="28" spans="2:29" s="88" customFormat="1" x14ac:dyDescent="0.25">
      <c r="B28" s="476">
        <v>2</v>
      </c>
      <c r="C28" s="467" t="s">
        <v>60</v>
      </c>
      <c r="D28" s="467"/>
      <c r="E28" s="467"/>
      <c r="F28" s="467"/>
      <c r="G28" s="467"/>
      <c r="H28" s="467"/>
      <c r="I28" s="467"/>
      <c r="J28" s="467"/>
      <c r="K28" s="467"/>
      <c r="L28" s="468"/>
      <c r="N28" s="203"/>
    </row>
    <row r="29" spans="2:29" ht="15" customHeight="1" x14ac:dyDescent="0.25">
      <c r="B29" s="476"/>
      <c r="C29" s="483" t="s">
        <v>182</v>
      </c>
      <c r="D29" s="483"/>
      <c r="E29" s="483"/>
      <c r="F29" s="483"/>
      <c r="G29" s="483"/>
      <c r="H29" s="483"/>
      <c r="I29" s="483"/>
      <c r="J29" s="483"/>
      <c r="K29" s="483"/>
      <c r="L29" s="500"/>
      <c r="N29" s="273" t="s">
        <v>186</v>
      </c>
      <c r="O29" s="278"/>
      <c r="P29" s="278"/>
      <c r="Q29" s="278"/>
      <c r="R29" s="278"/>
      <c r="S29" s="278"/>
      <c r="T29" s="278"/>
      <c r="U29" s="278"/>
    </row>
    <row r="30" spans="2:29" x14ac:dyDescent="0.25">
      <c r="B30" s="476"/>
      <c r="C30" s="483"/>
      <c r="D30" s="483"/>
      <c r="E30" s="483"/>
      <c r="F30" s="483"/>
      <c r="G30" s="483"/>
      <c r="H30" s="483"/>
      <c r="I30" s="483"/>
      <c r="J30" s="483"/>
      <c r="K30" s="483"/>
      <c r="L30" s="500"/>
    </row>
    <row r="31" spans="2:29" x14ac:dyDescent="0.25">
      <c r="B31" s="476"/>
      <c r="C31" s="483"/>
      <c r="D31" s="483"/>
      <c r="E31" s="483"/>
      <c r="F31" s="483"/>
      <c r="G31" s="483"/>
      <c r="H31" s="483"/>
      <c r="I31" s="483"/>
      <c r="J31" s="483"/>
      <c r="K31" s="483"/>
      <c r="L31" s="500"/>
    </row>
    <row r="32" spans="2:29" x14ac:dyDescent="0.25">
      <c r="B32" s="476"/>
      <c r="C32" s="483"/>
      <c r="D32" s="483"/>
      <c r="E32" s="483"/>
      <c r="F32" s="483"/>
      <c r="G32" s="483"/>
      <c r="H32" s="483"/>
      <c r="I32" s="483"/>
      <c r="J32" s="483"/>
      <c r="K32" s="483"/>
      <c r="L32" s="500"/>
      <c r="N32" s="203"/>
    </row>
    <row r="33" spans="2:26" s="88" customFormat="1" x14ac:dyDescent="0.25">
      <c r="B33" s="476"/>
      <c r="C33" s="483"/>
      <c r="D33" s="483"/>
      <c r="E33" s="483"/>
      <c r="F33" s="483"/>
      <c r="G33" s="483"/>
      <c r="H33" s="483"/>
      <c r="I33" s="483"/>
      <c r="J33" s="483"/>
      <c r="K33" s="483"/>
      <c r="L33" s="500"/>
      <c r="N33" s="203"/>
    </row>
    <row r="34" spans="2:26" s="88" customFormat="1" x14ac:dyDescent="0.25">
      <c r="B34" s="476"/>
      <c r="C34" s="483"/>
      <c r="D34" s="483"/>
      <c r="E34" s="483"/>
      <c r="F34" s="483"/>
      <c r="G34" s="483"/>
      <c r="H34" s="483"/>
      <c r="I34" s="483"/>
      <c r="J34" s="483"/>
      <c r="K34" s="483"/>
      <c r="L34" s="500"/>
      <c r="N34" s="201"/>
    </row>
    <row r="35" spans="2:26" ht="6.75" customHeight="1" x14ac:dyDescent="0.25">
      <c r="B35" s="477"/>
      <c r="C35" s="501"/>
      <c r="D35" s="501"/>
      <c r="E35" s="501"/>
      <c r="F35" s="501"/>
      <c r="G35" s="501"/>
      <c r="H35" s="501"/>
      <c r="I35" s="501"/>
      <c r="J35" s="501"/>
      <c r="K35" s="501"/>
      <c r="L35" s="502"/>
      <c r="N35" s="203"/>
    </row>
    <row r="36" spans="2:26" s="88" customFormat="1" x14ac:dyDescent="0.25">
      <c r="B36" s="476">
        <v>3</v>
      </c>
      <c r="C36" s="467" t="s">
        <v>14</v>
      </c>
      <c r="D36" s="467"/>
      <c r="E36" s="467"/>
      <c r="F36" s="467"/>
      <c r="G36" s="467"/>
      <c r="H36" s="467"/>
      <c r="I36" s="467"/>
      <c r="J36" s="467"/>
      <c r="K36" s="467"/>
      <c r="L36" s="468"/>
      <c r="N36" s="201"/>
    </row>
    <row r="37" spans="2:26" ht="15" customHeight="1" x14ac:dyDescent="0.25">
      <c r="B37" s="476"/>
      <c r="C37" s="483" t="s">
        <v>183</v>
      </c>
      <c r="D37" s="483"/>
      <c r="E37" s="483"/>
      <c r="F37" s="483"/>
      <c r="G37" s="483"/>
      <c r="H37" s="483"/>
      <c r="I37" s="483"/>
      <c r="J37" s="483"/>
      <c r="K37" s="483"/>
      <c r="L37" s="500"/>
      <c r="N37" s="273" t="s">
        <v>205</v>
      </c>
      <c r="O37" s="278"/>
      <c r="P37" s="278"/>
      <c r="Q37" s="278"/>
      <c r="R37" s="278"/>
      <c r="S37" s="278"/>
      <c r="T37" s="278"/>
      <c r="U37" s="278"/>
      <c r="V37" s="278"/>
      <c r="W37" s="278"/>
      <c r="X37" s="278"/>
      <c r="Y37" s="278"/>
      <c r="Z37" s="278"/>
    </row>
    <row r="38" spans="2:26" ht="15" x14ac:dyDescent="0.25">
      <c r="B38" s="476"/>
      <c r="C38" s="483"/>
      <c r="D38" s="483"/>
      <c r="E38" s="483"/>
      <c r="F38" s="483"/>
      <c r="G38" s="483"/>
      <c r="H38" s="483"/>
      <c r="I38" s="483"/>
      <c r="J38" s="483"/>
      <c r="K38" s="483"/>
      <c r="L38" s="500"/>
      <c r="N38" s="273" t="s">
        <v>206</v>
      </c>
      <c r="O38" s="278"/>
      <c r="P38" s="278"/>
      <c r="Q38" s="278"/>
      <c r="R38" s="278"/>
      <c r="S38" s="278"/>
      <c r="T38" s="278"/>
    </row>
    <row r="39" spans="2:26" x14ac:dyDescent="0.25">
      <c r="B39" s="476"/>
      <c r="C39" s="483"/>
      <c r="D39" s="483"/>
      <c r="E39" s="483"/>
      <c r="F39" s="483"/>
      <c r="G39" s="483"/>
      <c r="H39" s="483"/>
      <c r="I39" s="483"/>
      <c r="J39" s="483"/>
      <c r="K39" s="483"/>
      <c r="L39" s="500"/>
      <c r="N39" s="203"/>
    </row>
    <row r="40" spans="2:26" x14ac:dyDescent="0.25">
      <c r="B40" s="476"/>
      <c r="C40" s="483"/>
      <c r="D40" s="483"/>
      <c r="E40" s="483"/>
      <c r="F40" s="483"/>
      <c r="G40" s="483"/>
      <c r="H40" s="483"/>
      <c r="I40" s="483"/>
      <c r="J40" s="483"/>
      <c r="K40" s="483"/>
      <c r="L40" s="500"/>
      <c r="N40" s="203"/>
    </row>
    <row r="41" spans="2:26" s="88" customFormat="1" x14ac:dyDescent="0.25">
      <c r="B41" s="476"/>
      <c r="C41" s="483"/>
      <c r="D41" s="483"/>
      <c r="E41" s="483"/>
      <c r="F41" s="483"/>
      <c r="G41" s="483"/>
      <c r="H41" s="483"/>
      <c r="I41" s="483"/>
      <c r="J41" s="483"/>
      <c r="K41" s="483"/>
      <c r="L41" s="500"/>
      <c r="N41" s="201"/>
    </row>
    <row r="42" spans="2:26" s="88" customFormat="1" x14ac:dyDescent="0.25">
      <c r="B42" s="476"/>
      <c r="C42" s="483"/>
      <c r="D42" s="483"/>
      <c r="E42" s="483"/>
      <c r="F42" s="483"/>
      <c r="G42" s="483"/>
      <c r="H42" s="483"/>
      <c r="I42" s="483"/>
      <c r="J42" s="483"/>
      <c r="K42" s="483"/>
      <c r="L42" s="500"/>
      <c r="N42" s="203"/>
    </row>
    <row r="43" spans="2:26" ht="6.75" customHeight="1" x14ac:dyDescent="0.25">
      <c r="B43" s="477"/>
      <c r="C43" s="501"/>
      <c r="D43" s="501"/>
      <c r="E43" s="501"/>
      <c r="F43" s="501"/>
      <c r="G43" s="501"/>
      <c r="H43" s="501"/>
      <c r="I43" s="501"/>
      <c r="J43" s="501"/>
      <c r="K43" s="501"/>
      <c r="L43" s="502"/>
    </row>
    <row r="44" spans="2:26" s="88" customFormat="1" x14ac:dyDescent="0.25">
      <c r="B44" s="476">
        <v>4</v>
      </c>
      <c r="C44" s="467" t="s">
        <v>64</v>
      </c>
      <c r="D44" s="467"/>
      <c r="E44" s="467"/>
      <c r="F44" s="467"/>
      <c r="G44" s="467"/>
      <c r="H44" s="467"/>
      <c r="I44" s="467"/>
      <c r="J44" s="467"/>
      <c r="K44" s="467"/>
      <c r="L44" s="468"/>
      <c r="N44" s="203"/>
    </row>
    <row r="45" spans="2:26" ht="15" customHeight="1" x14ac:dyDescent="0.25">
      <c r="B45" s="476"/>
      <c r="C45" s="483" t="s">
        <v>184</v>
      </c>
      <c r="D45" s="484"/>
      <c r="E45" s="484"/>
      <c r="F45" s="484"/>
      <c r="G45" s="484"/>
      <c r="H45" s="484"/>
      <c r="I45" s="484"/>
      <c r="J45" s="484"/>
      <c r="K45" s="484"/>
      <c r="L45" s="485"/>
      <c r="N45" s="273" t="s">
        <v>187</v>
      </c>
      <c r="O45" s="278"/>
      <c r="P45" s="278"/>
      <c r="Q45" s="278"/>
      <c r="R45" s="278"/>
      <c r="S45" s="278"/>
      <c r="T45" s="278"/>
      <c r="U45" s="278"/>
      <c r="V45" s="278"/>
      <c r="W45" s="278"/>
      <c r="X45" s="278"/>
      <c r="Y45" s="278"/>
    </row>
    <row r="46" spans="2:26" x14ac:dyDescent="0.25">
      <c r="B46" s="476"/>
      <c r="C46" s="484"/>
      <c r="D46" s="484"/>
      <c r="E46" s="484"/>
      <c r="F46" s="484"/>
      <c r="G46" s="484"/>
      <c r="H46" s="484"/>
      <c r="I46" s="484"/>
      <c r="J46" s="484"/>
      <c r="K46" s="484"/>
      <c r="L46" s="485"/>
      <c r="N46" s="203"/>
    </row>
    <row r="47" spans="2:26" x14ac:dyDescent="0.25">
      <c r="B47" s="476"/>
      <c r="C47" s="484"/>
      <c r="D47" s="484"/>
      <c r="E47" s="484"/>
      <c r="F47" s="484"/>
      <c r="G47" s="484"/>
      <c r="H47" s="484"/>
      <c r="I47" s="484"/>
      <c r="J47" s="484"/>
      <c r="K47" s="484"/>
      <c r="L47" s="485"/>
      <c r="N47" s="203"/>
    </row>
    <row r="48" spans="2:26" x14ac:dyDescent="0.25">
      <c r="B48" s="476"/>
      <c r="C48" s="484"/>
      <c r="D48" s="484"/>
      <c r="E48" s="484"/>
      <c r="F48" s="484"/>
      <c r="G48" s="484"/>
      <c r="H48" s="484"/>
      <c r="I48" s="484"/>
      <c r="J48" s="484"/>
      <c r="K48" s="484"/>
      <c r="L48" s="485"/>
    </row>
    <row r="49" spans="2:25" s="88" customFormat="1" x14ac:dyDescent="0.25">
      <c r="B49" s="476"/>
      <c r="C49" s="484"/>
      <c r="D49" s="484"/>
      <c r="E49" s="484"/>
      <c r="F49" s="484"/>
      <c r="G49" s="484"/>
      <c r="H49" s="484"/>
      <c r="I49" s="484"/>
      <c r="J49" s="484"/>
      <c r="K49" s="484"/>
      <c r="L49" s="485"/>
      <c r="N49" s="203"/>
    </row>
    <row r="50" spans="2:25" s="88" customFormat="1" x14ac:dyDescent="0.25">
      <c r="B50" s="476"/>
      <c r="C50" s="484"/>
      <c r="D50" s="484"/>
      <c r="E50" s="484"/>
      <c r="F50" s="484"/>
      <c r="G50" s="484"/>
      <c r="H50" s="484"/>
      <c r="I50" s="484"/>
      <c r="J50" s="484"/>
      <c r="K50" s="484"/>
      <c r="L50" s="485"/>
      <c r="N50" s="203"/>
    </row>
    <row r="51" spans="2:25" ht="6.75" customHeight="1" x14ac:dyDescent="0.25">
      <c r="B51" s="477"/>
      <c r="C51" s="498"/>
      <c r="D51" s="498"/>
      <c r="E51" s="498"/>
      <c r="F51" s="498"/>
      <c r="G51" s="498"/>
      <c r="H51" s="498"/>
      <c r="I51" s="498"/>
      <c r="J51" s="498"/>
      <c r="K51" s="498"/>
      <c r="L51" s="499"/>
    </row>
    <row r="52" spans="2:25" s="88" customFormat="1" x14ac:dyDescent="0.25">
      <c r="B52" s="476">
        <v>5</v>
      </c>
      <c r="C52" s="467" t="s">
        <v>13</v>
      </c>
      <c r="D52" s="467"/>
      <c r="E52" s="467"/>
      <c r="F52" s="467"/>
      <c r="G52" s="467"/>
      <c r="H52" s="467"/>
      <c r="I52" s="467"/>
      <c r="J52" s="467"/>
      <c r="K52" s="467"/>
      <c r="L52" s="468"/>
      <c r="N52" s="201"/>
    </row>
    <row r="53" spans="2:25" ht="15" customHeight="1" x14ac:dyDescent="0.25">
      <c r="B53" s="476"/>
      <c r="C53" s="483" t="s">
        <v>174</v>
      </c>
      <c r="D53" s="484"/>
      <c r="E53" s="484"/>
      <c r="F53" s="484"/>
      <c r="G53" s="484"/>
      <c r="H53" s="484"/>
      <c r="I53" s="484"/>
      <c r="J53" s="484"/>
      <c r="K53" s="484"/>
      <c r="L53" s="485"/>
      <c r="N53" s="466" t="s">
        <v>188</v>
      </c>
      <c r="O53" s="278"/>
      <c r="P53" s="278"/>
      <c r="Q53" s="278"/>
      <c r="R53" s="278"/>
      <c r="S53" s="278"/>
      <c r="T53" s="278"/>
      <c r="U53" s="278"/>
      <c r="V53" s="278"/>
      <c r="W53" s="278"/>
      <c r="X53" s="278"/>
      <c r="Y53" s="278"/>
    </row>
    <row r="54" spans="2:25" x14ac:dyDescent="0.25">
      <c r="B54" s="476"/>
      <c r="C54" s="484"/>
      <c r="D54" s="484"/>
      <c r="E54" s="484"/>
      <c r="F54" s="484"/>
      <c r="G54" s="484"/>
      <c r="H54" s="484"/>
      <c r="I54" s="484"/>
      <c r="J54" s="484"/>
      <c r="K54" s="484"/>
      <c r="L54" s="485"/>
      <c r="N54" s="203"/>
    </row>
    <row r="55" spans="2:25" x14ac:dyDescent="0.25">
      <c r="B55" s="476"/>
      <c r="C55" s="484"/>
      <c r="D55" s="484"/>
      <c r="E55" s="484"/>
      <c r="F55" s="484"/>
      <c r="G55" s="484"/>
      <c r="H55" s="484"/>
      <c r="I55" s="484"/>
      <c r="J55" s="484"/>
      <c r="K55" s="484"/>
      <c r="L55" s="485"/>
    </row>
    <row r="56" spans="2:25" s="88" customFormat="1" x14ac:dyDescent="0.25">
      <c r="B56" s="476"/>
      <c r="C56" s="484"/>
      <c r="D56" s="484"/>
      <c r="E56" s="484"/>
      <c r="F56" s="484"/>
      <c r="G56" s="484"/>
      <c r="H56" s="484"/>
      <c r="I56" s="484"/>
      <c r="J56" s="484"/>
      <c r="K56" s="484"/>
      <c r="L56" s="485"/>
      <c r="N56" s="203"/>
    </row>
    <row r="57" spans="2:25" s="88" customFormat="1" x14ac:dyDescent="0.25">
      <c r="B57" s="476"/>
      <c r="C57" s="484"/>
      <c r="D57" s="484"/>
      <c r="E57" s="484"/>
      <c r="F57" s="484"/>
      <c r="G57" s="484"/>
      <c r="H57" s="484"/>
      <c r="I57" s="484"/>
      <c r="J57" s="484"/>
      <c r="K57" s="484"/>
      <c r="L57" s="485"/>
      <c r="N57" s="203"/>
    </row>
    <row r="58" spans="2:25" s="88" customFormat="1" x14ac:dyDescent="0.25">
      <c r="B58" s="476"/>
      <c r="C58" s="484"/>
      <c r="D58" s="484"/>
      <c r="E58" s="484"/>
      <c r="F58" s="484"/>
      <c r="G58" s="484"/>
      <c r="H58" s="484"/>
      <c r="I58" s="484"/>
      <c r="J58" s="484"/>
      <c r="K58" s="484"/>
      <c r="L58" s="485"/>
      <c r="N58" s="201"/>
    </row>
    <row r="59" spans="2:25" ht="6.75" customHeight="1" x14ac:dyDescent="0.25">
      <c r="B59" s="477"/>
      <c r="C59" s="498"/>
      <c r="D59" s="498"/>
      <c r="E59" s="498"/>
      <c r="F59" s="498"/>
      <c r="G59" s="498"/>
      <c r="H59" s="498"/>
      <c r="I59" s="498"/>
      <c r="J59" s="498"/>
      <c r="K59" s="498"/>
      <c r="L59" s="499"/>
    </row>
    <row r="60" spans="2:25" s="88" customFormat="1" x14ac:dyDescent="0.25">
      <c r="B60" s="476">
        <v>6</v>
      </c>
      <c r="C60" s="467" t="s">
        <v>19</v>
      </c>
      <c r="D60" s="467"/>
      <c r="E60" s="467"/>
      <c r="F60" s="467"/>
      <c r="G60" s="467"/>
      <c r="H60" s="467"/>
      <c r="I60" s="467"/>
      <c r="J60" s="467"/>
      <c r="K60" s="467"/>
      <c r="L60" s="468"/>
      <c r="N60" s="203"/>
    </row>
    <row r="61" spans="2:25" ht="15" customHeight="1" x14ac:dyDescent="0.25">
      <c r="B61" s="476"/>
      <c r="C61" s="483" t="s">
        <v>89</v>
      </c>
      <c r="D61" s="484"/>
      <c r="E61" s="484"/>
      <c r="F61" s="484"/>
      <c r="G61" s="484"/>
      <c r="H61" s="484"/>
      <c r="I61" s="484"/>
      <c r="J61" s="484"/>
      <c r="K61" s="484"/>
      <c r="L61" s="485"/>
      <c r="N61" s="203"/>
    </row>
    <row r="62" spans="2:25" ht="15" customHeight="1" x14ac:dyDescent="0.25">
      <c r="B62" s="476"/>
      <c r="C62" s="484"/>
      <c r="D62" s="484"/>
      <c r="E62" s="484"/>
      <c r="F62" s="484"/>
      <c r="G62" s="484"/>
      <c r="H62" s="484"/>
      <c r="I62" s="484"/>
      <c r="J62" s="484"/>
      <c r="K62" s="484"/>
      <c r="L62" s="485"/>
    </row>
    <row r="63" spans="2:25" ht="15" customHeight="1" x14ac:dyDescent="0.25">
      <c r="B63" s="476"/>
      <c r="C63" s="484"/>
      <c r="D63" s="484"/>
      <c r="E63" s="484"/>
      <c r="F63" s="484"/>
      <c r="G63" s="484"/>
      <c r="H63" s="484"/>
      <c r="I63" s="484"/>
      <c r="J63" s="484"/>
      <c r="K63" s="484"/>
      <c r="L63" s="485"/>
    </row>
    <row r="64" spans="2:25" ht="15" customHeight="1" x14ac:dyDescent="0.25">
      <c r="B64" s="476"/>
      <c r="C64" s="484"/>
      <c r="D64" s="484"/>
      <c r="E64" s="484"/>
      <c r="F64" s="484"/>
      <c r="G64" s="484"/>
      <c r="H64" s="484"/>
      <c r="I64" s="484"/>
      <c r="J64" s="484"/>
      <c r="K64" s="484"/>
      <c r="L64" s="485"/>
    </row>
    <row r="65" spans="2:19" s="88" customFormat="1" ht="15" customHeight="1" x14ac:dyDescent="0.25">
      <c r="B65" s="476"/>
      <c r="C65" s="484"/>
      <c r="D65" s="484"/>
      <c r="E65" s="484"/>
      <c r="F65" s="484"/>
      <c r="G65" s="484"/>
      <c r="H65" s="484"/>
      <c r="I65" s="484"/>
      <c r="J65" s="484"/>
      <c r="K65" s="484"/>
      <c r="L65" s="485"/>
      <c r="N65" s="203"/>
    </row>
    <row r="66" spans="2:19" s="88" customFormat="1" ht="15" customHeight="1" x14ac:dyDescent="0.25">
      <c r="B66" s="476"/>
      <c r="C66" s="484"/>
      <c r="D66" s="484"/>
      <c r="E66" s="484"/>
      <c r="F66" s="484"/>
      <c r="G66" s="484"/>
      <c r="H66" s="484"/>
      <c r="I66" s="484"/>
      <c r="J66" s="484"/>
      <c r="K66" s="484"/>
      <c r="L66" s="485"/>
      <c r="N66" s="201"/>
    </row>
    <row r="67" spans="2:19" ht="6.75" customHeight="1" thickBot="1" x14ac:dyDescent="0.3">
      <c r="B67" s="497"/>
      <c r="C67" s="486"/>
      <c r="D67" s="486"/>
      <c r="E67" s="486"/>
      <c r="F67" s="486"/>
      <c r="G67" s="486"/>
      <c r="H67" s="486"/>
      <c r="I67" s="486"/>
      <c r="J67" s="486"/>
      <c r="K67" s="486"/>
      <c r="L67" s="487"/>
    </row>
    <row r="68" spans="2:19" ht="6.75" customHeight="1" thickBot="1" x14ac:dyDescent="0.3">
      <c r="B68" s="33"/>
      <c r="C68" s="34"/>
      <c r="D68" s="34"/>
      <c r="E68" s="34"/>
      <c r="F68" s="34"/>
      <c r="G68" s="34"/>
      <c r="H68" s="34"/>
      <c r="I68" s="34"/>
      <c r="J68" s="34"/>
      <c r="K68" s="134"/>
      <c r="L68" s="135"/>
    </row>
    <row r="69" spans="2:19" ht="6.75" customHeight="1" thickBot="1" x14ac:dyDescent="0.3">
      <c r="B69" s="3"/>
      <c r="C69" s="8"/>
      <c r="D69" s="8"/>
      <c r="E69" s="8"/>
      <c r="F69" s="8"/>
      <c r="G69" s="8"/>
      <c r="H69" s="8"/>
      <c r="I69" s="8"/>
      <c r="J69" s="8"/>
      <c r="K69" s="8"/>
      <c r="L69" s="11"/>
    </row>
    <row r="70" spans="2:19" s="88" customFormat="1" x14ac:dyDescent="0.25">
      <c r="B70" s="139" t="s">
        <v>2</v>
      </c>
      <c r="C70" s="478" t="s">
        <v>3</v>
      </c>
      <c r="D70" s="479"/>
      <c r="E70" s="479"/>
      <c r="F70" s="480"/>
      <c r="G70" s="481" t="s">
        <v>4</v>
      </c>
      <c r="H70" s="481"/>
      <c r="I70" s="481" t="s">
        <v>5</v>
      </c>
      <c r="J70" s="481"/>
      <c r="K70" s="481" t="s">
        <v>6</v>
      </c>
      <c r="L70" s="482"/>
      <c r="N70" s="201"/>
    </row>
    <row r="71" spans="2:19" ht="15" x14ac:dyDescent="0.25">
      <c r="B71" s="144"/>
      <c r="C71" s="411"/>
      <c r="D71" s="488"/>
      <c r="E71" s="488"/>
      <c r="F71" s="412"/>
      <c r="G71" s="489" t="s">
        <v>194</v>
      </c>
      <c r="H71" s="489"/>
      <c r="I71" s="489" t="s">
        <v>167</v>
      </c>
      <c r="J71" s="489"/>
      <c r="K71" s="377">
        <v>44843</v>
      </c>
      <c r="L71" s="378"/>
      <c r="N71" s="268" t="s">
        <v>168</v>
      </c>
      <c r="O71" s="270"/>
      <c r="P71" s="270"/>
      <c r="Q71" s="270"/>
      <c r="R71" s="270"/>
      <c r="S71" s="270"/>
    </row>
    <row r="72" spans="2:19" ht="13.5" thickBot="1" x14ac:dyDescent="0.3">
      <c r="B72" s="145"/>
      <c r="C72" s="490"/>
      <c r="D72" s="491"/>
      <c r="E72" s="491"/>
      <c r="F72" s="492"/>
      <c r="G72" s="493"/>
      <c r="H72" s="494"/>
      <c r="I72" s="493"/>
      <c r="J72" s="494"/>
      <c r="K72" s="495"/>
      <c r="L72" s="496"/>
    </row>
    <row r="73" spans="2:19" ht="6.75" customHeight="1" x14ac:dyDescent="0.25"/>
    <row r="74" spans="2:19" ht="6.75" customHeight="1" x14ac:dyDescent="0.25">
      <c r="D74" s="82"/>
    </row>
    <row r="75" spans="2:19" ht="14.25" customHeight="1" x14ac:dyDescent="0.25">
      <c r="C75" s="82"/>
    </row>
    <row r="76" spans="2:19" ht="29.25" customHeight="1" x14ac:dyDescent="0.25">
      <c r="C76" s="283"/>
      <c r="D76" s="283"/>
      <c r="E76" s="283"/>
      <c r="F76" s="283"/>
      <c r="G76" s="283"/>
      <c r="H76" s="283"/>
      <c r="I76" s="283"/>
      <c r="J76" s="283"/>
      <c r="K76" s="283"/>
      <c r="L76" s="283"/>
    </row>
    <row r="82" spans="2:12" x14ac:dyDescent="0.25">
      <c r="B82" s="130"/>
      <c r="L82" s="140"/>
    </row>
    <row r="83" spans="2:12" x14ac:dyDescent="0.25">
      <c r="B83" s="130"/>
      <c r="L83" s="140"/>
    </row>
    <row r="84" spans="2:12" x14ac:dyDescent="0.25">
      <c r="B84" s="130"/>
      <c r="L84" s="140"/>
    </row>
    <row r="85" spans="2:12" x14ac:dyDescent="0.25">
      <c r="B85" s="130"/>
      <c r="L85" s="140"/>
    </row>
    <row r="86" spans="2:12" x14ac:dyDescent="0.25">
      <c r="B86" s="130"/>
      <c r="L86" s="140"/>
    </row>
    <row r="87" spans="2:12" x14ac:dyDescent="0.25">
      <c r="B87" s="130"/>
      <c r="L87" s="140"/>
    </row>
    <row r="88" spans="2:12" x14ac:dyDescent="0.25">
      <c r="B88" s="130"/>
      <c r="L88" s="140"/>
    </row>
    <row r="89" spans="2:12" x14ac:dyDescent="0.25">
      <c r="B89" s="130"/>
      <c r="L89" s="140"/>
    </row>
    <row r="90" spans="2:12" x14ac:dyDescent="0.25">
      <c r="B90" s="130"/>
      <c r="L90" s="140"/>
    </row>
    <row r="91" spans="2:12" x14ac:dyDescent="0.25">
      <c r="B91" s="130"/>
      <c r="L91" s="140"/>
    </row>
    <row r="92" spans="2:12" x14ac:dyDescent="0.25">
      <c r="B92" s="130"/>
      <c r="L92" s="140"/>
    </row>
    <row r="93" spans="2:12" x14ac:dyDescent="0.25">
      <c r="B93" s="130"/>
      <c r="L93" s="140"/>
    </row>
    <row r="94" spans="2:12" x14ac:dyDescent="0.25">
      <c r="B94" s="130"/>
      <c r="L94" s="140"/>
    </row>
    <row r="95" spans="2:12" x14ac:dyDescent="0.25">
      <c r="B95" s="130"/>
      <c r="L95" s="140"/>
    </row>
    <row r="96" spans="2:12" x14ac:dyDescent="0.25">
      <c r="B96" s="130"/>
      <c r="L96" s="140"/>
    </row>
    <row r="97" spans="2:12" x14ac:dyDescent="0.25">
      <c r="B97" s="130"/>
      <c r="L97" s="140"/>
    </row>
    <row r="98" spans="2:12" x14ac:dyDescent="0.25">
      <c r="B98" s="130"/>
      <c r="L98" s="140"/>
    </row>
    <row r="99" spans="2:12" x14ac:dyDescent="0.25">
      <c r="B99" s="130"/>
      <c r="L99" s="140"/>
    </row>
    <row r="100" spans="2:12" x14ac:dyDescent="0.25">
      <c r="B100" s="130"/>
      <c r="L100" s="140"/>
    </row>
    <row r="101" spans="2:12" x14ac:dyDescent="0.25">
      <c r="B101" s="130"/>
      <c r="L101" s="140"/>
    </row>
    <row r="102" spans="2:12" x14ac:dyDescent="0.25">
      <c r="B102" s="130"/>
      <c r="L102" s="140"/>
    </row>
    <row r="103" spans="2:12" x14ac:dyDescent="0.25">
      <c r="B103" s="130"/>
      <c r="L103" s="140"/>
    </row>
    <row r="104" spans="2:12" x14ac:dyDescent="0.25">
      <c r="B104" s="130"/>
      <c r="L104" s="140"/>
    </row>
    <row r="105" spans="2:12" x14ac:dyDescent="0.25">
      <c r="B105" s="130"/>
      <c r="L105" s="140"/>
    </row>
    <row r="106" spans="2:12" x14ac:dyDescent="0.25">
      <c r="B106" s="130"/>
      <c r="L106" s="140"/>
    </row>
    <row r="107" spans="2:12" x14ac:dyDescent="0.25">
      <c r="B107" s="130"/>
      <c r="L107" s="140"/>
    </row>
    <row r="108" spans="2:12" x14ac:dyDescent="0.25">
      <c r="B108" s="130"/>
      <c r="L108" s="140"/>
    </row>
    <row r="109" spans="2:12" x14ac:dyDescent="0.25">
      <c r="B109" s="130"/>
      <c r="L109" s="140"/>
    </row>
    <row r="110" spans="2:12" x14ac:dyDescent="0.25">
      <c r="B110" s="130"/>
      <c r="L110" s="140"/>
    </row>
    <row r="111" spans="2:12" x14ac:dyDescent="0.25">
      <c r="B111" s="130"/>
      <c r="L111" s="140"/>
    </row>
    <row r="112" spans="2:12" x14ac:dyDescent="0.25">
      <c r="B112" s="130"/>
      <c r="L112" s="140"/>
    </row>
    <row r="113" spans="2:12" x14ac:dyDescent="0.25">
      <c r="B113" s="130"/>
      <c r="L113" s="140"/>
    </row>
    <row r="114" spans="2:12" x14ac:dyDescent="0.25">
      <c r="B114" s="130"/>
      <c r="L114" s="140"/>
    </row>
    <row r="115" spans="2:12" x14ac:dyDescent="0.25">
      <c r="B115" s="130"/>
      <c r="L115" s="140"/>
    </row>
    <row r="116" spans="2:12" x14ac:dyDescent="0.25">
      <c r="B116" s="130"/>
      <c r="L116" s="140"/>
    </row>
    <row r="117" spans="2:12" x14ac:dyDescent="0.25">
      <c r="B117" s="130"/>
      <c r="L117" s="140"/>
    </row>
    <row r="118" spans="2:12" x14ac:dyDescent="0.25">
      <c r="B118" s="130"/>
      <c r="L118" s="140"/>
    </row>
    <row r="119" spans="2:12" ht="13.5" thickBot="1" x14ac:dyDescent="0.3">
      <c r="B119" s="141"/>
      <c r="C119" s="142"/>
      <c r="D119" s="142"/>
      <c r="E119" s="142"/>
      <c r="F119" s="142"/>
      <c r="G119" s="142"/>
      <c r="H119" s="142"/>
      <c r="I119" s="142"/>
      <c r="J119" s="142"/>
      <c r="K119" s="142"/>
      <c r="L119" s="143"/>
    </row>
  </sheetData>
  <sheetProtection algorithmName="SHA-512" hashValue="/QZ4Sc2JU9x7RXD4R7AGOVhAKjm3W89La6Xt16lc4xv4aFhYJaHiPEs1k8uCzE6LFCd0e63Zcnl8bVgPcp26cg==" saltValue="SPorBCxfuq95AKBFz355vg==" spinCount="100000" sheet="1" selectLockedCells="1"/>
  <mergeCells count="56">
    <mergeCell ref="C17:L17"/>
    <mergeCell ref="C53:L59"/>
    <mergeCell ref="C37:L43"/>
    <mergeCell ref="C45:L51"/>
    <mergeCell ref="C18:L27"/>
    <mergeCell ref="C29:L35"/>
    <mergeCell ref="C36:L36"/>
    <mergeCell ref="C28:L28"/>
    <mergeCell ref="B28:B35"/>
    <mergeCell ref="B60:B67"/>
    <mergeCell ref="B52:B59"/>
    <mergeCell ref="B44:B51"/>
    <mergeCell ref="B36:B43"/>
    <mergeCell ref="C76:L76"/>
    <mergeCell ref="C71:F71"/>
    <mergeCell ref="G71:H71"/>
    <mergeCell ref="I71:J71"/>
    <mergeCell ref="K71:L71"/>
    <mergeCell ref="C72:F72"/>
    <mergeCell ref="G72:H72"/>
    <mergeCell ref="I72:J72"/>
    <mergeCell ref="K72:L72"/>
    <mergeCell ref="C70:F70"/>
    <mergeCell ref="G70:H70"/>
    <mergeCell ref="I70:J70"/>
    <mergeCell ref="K70:L70"/>
    <mergeCell ref="C61:L67"/>
    <mergeCell ref="B2:J5"/>
    <mergeCell ref="C60:L60"/>
    <mergeCell ref="B6:L6"/>
    <mergeCell ref="B7:D7"/>
    <mergeCell ref="E7:L7"/>
    <mergeCell ref="B9:D9"/>
    <mergeCell ref="B11:D11"/>
    <mergeCell ref="E9:L9"/>
    <mergeCell ref="E15:L15"/>
    <mergeCell ref="E13:L13"/>
    <mergeCell ref="E11:L11"/>
    <mergeCell ref="B13:D13"/>
    <mergeCell ref="B15:D15"/>
    <mergeCell ref="C52:L52"/>
    <mergeCell ref="C44:L44"/>
    <mergeCell ref="B17:B27"/>
    <mergeCell ref="N71:S71"/>
    <mergeCell ref="N29:U29"/>
    <mergeCell ref="P6:U6"/>
    <mergeCell ref="N37:Z37"/>
    <mergeCell ref="N45:Y45"/>
    <mergeCell ref="N53:Y53"/>
    <mergeCell ref="N18:AC18"/>
    <mergeCell ref="N7:AC7"/>
    <mergeCell ref="N9:AC9"/>
    <mergeCell ref="N11:AC11"/>
    <mergeCell ref="N13:AC13"/>
    <mergeCell ref="N15:AC15"/>
    <mergeCell ref="N38:T38"/>
  </mergeCells>
  <pageMargins left="0" right="0" top="0" bottom="0" header="0" footer="0"/>
  <pageSetup paperSize="8" scale="7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4"/>
  <sheetViews>
    <sheetView zoomScaleNormal="100" zoomScaleSheetLayoutView="100" workbookViewId="0">
      <selection activeCell="E18" sqref="E18:F18"/>
    </sheetView>
  </sheetViews>
  <sheetFormatPr defaultColWidth="9.140625" defaultRowHeight="12.75" x14ac:dyDescent="0.2"/>
  <cols>
    <col min="1" max="1" width="2.28515625" style="16" customWidth="1"/>
    <col min="2" max="3" width="19.140625" style="20" customWidth="1"/>
    <col min="4" max="4" width="5.28515625" style="20" customWidth="1"/>
    <col min="5" max="8" width="12" style="20" customWidth="1"/>
    <col min="9" max="9" width="2.28515625" style="17" customWidth="1"/>
    <col min="10" max="10" width="9.140625" style="20"/>
    <col min="11" max="11" width="11.42578125" style="20" customWidth="1"/>
    <col min="12" max="13" width="9.140625" style="20"/>
    <col min="14" max="16384" width="9.140625" style="21"/>
  </cols>
  <sheetData>
    <row r="1" spans="1:25" s="16" customFormat="1" x14ac:dyDescent="0.2">
      <c r="B1" s="17"/>
      <c r="C1" s="17"/>
      <c r="D1" s="17"/>
      <c r="E1" s="17"/>
      <c r="F1" s="17"/>
      <c r="G1" s="17"/>
      <c r="H1" s="17"/>
      <c r="I1" s="17"/>
      <c r="J1" s="17"/>
      <c r="K1" s="17"/>
      <c r="L1" s="17"/>
      <c r="M1" s="17"/>
    </row>
    <row r="2" spans="1:25" s="1" customFormat="1" x14ac:dyDescent="0.25"/>
    <row r="3" spans="1:25" s="1" customFormat="1" ht="15.75" customHeight="1" x14ac:dyDescent="0.25">
      <c r="B3" s="365" t="s">
        <v>32</v>
      </c>
      <c r="C3" s="365"/>
      <c r="D3" s="365"/>
      <c r="E3" s="365"/>
      <c r="F3" s="365"/>
      <c r="G3" s="365"/>
      <c r="H3" s="365"/>
    </row>
    <row r="4" spans="1:25" s="1" customFormat="1" ht="15" customHeight="1" thickBot="1" x14ac:dyDescent="0.3">
      <c r="B4" s="365"/>
      <c r="C4" s="365"/>
      <c r="D4" s="365"/>
      <c r="E4" s="365"/>
      <c r="F4" s="365"/>
      <c r="G4" s="365"/>
      <c r="H4" s="365"/>
    </row>
    <row r="5" spans="1:25" s="1" customFormat="1" ht="19.5" customHeight="1" thickBot="1" x14ac:dyDescent="0.3">
      <c r="B5" s="365"/>
      <c r="C5" s="365"/>
      <c r="D5" s="365"/>
      <c r="E5" s="365"/>
      <c r="F5" s="365"/>
      <c r="G5" s="365"/>
      <c r="H5" s="365"/>
      <c r="J5" s="202" t="s">
        <v>119</v>
      </c>
      <c r="L5" s="275" t="s">
        <v>173</v>
      </c>
      <c r="M5" s="276"/>
      <c r="N5" s="276"/>
      <c r="O5" s="276"/>
      <c r="P5" s="276"/>
      <c r="Q5" s="277"/>
    </row>
    <row r="6" spans="1:25" s="1" customFormat="1" ht="15" customHeight="1" x14ac:dyDescent="0.25">
      <c r="B6" s="469" t="s">
        <v>7</v>
      </c>
      <c r="C6" s="470"/>
      <c r="D6" s="470"/>
      <c r="E6" s="471" t="str">
        <f>'Cost Estimate'!E8</f>
        <v>R2 - Galway Road - Dublin</v>
      </c>
      <c r="F6" s="471"/>
      <c r="G6" s="471"/>
      <c r="H6" s="536"/>
      <c r="I6" s="5"/>
      <c r="J6" s="273" t="s">
        <v>169</v>
      </c>
      <c r="K6" s="512"/>
      <c r="L6" s="512"/>
      <c r="M6" s="512"/>
      <c r="N6" s="512"/>
      <c r="O6" s="512"/>
      <c r="P6" s="512"/>
      <c r="Q6" s="512"/>
      <c r="R6" s="512"/>
      <c r="S6" s="512"/>
      <c r="T6" s="512"/>
      <c r="U6" s="512"/>
      <c r="V6" s="512"/>
      <c r="W6" s="512"/>
      <c r="X6" s="512"/>
      <c r="Y6" s="512"/>
    </row>
    <row r="7" spans="1:25" s="1" customFormat="1" ht="6.75" customHeight="1" x14ac:dyDescent="0.25">
      <c r="B7" s="5"/>
      <c r="H7" s="2"/>
      <c r="J7" s="201"/>
      <c r="K7" s="201"/>
      <c r="L7" s="201"/>
      <c r="M7" s="201"/>
      <c r="N7" s="201"/>
      <c r="O7" s="201"/>
      <c r="P7" s="201"/>
      <c r="Q7" s="201"/>
      <c r="R7" s="201"/>
      <c r="S7" s="201"/>
      <c r="T7" s="201"/>
      <c r="U7" s="201"/>
      <c r="V7" s="201"/>
      <c r="W7" s="201"/>
      <c r="X7" s="201"/>
      <c r="Y7" s="201"/>
    </row>
    <row r="8" spans="1:25" s="1" customFormat="1" ht="15" customHeight="1" x14ac:dyDescent="0.25">
      <c r="B8" s="525" t="s">
        <v>77</v>
      </c>
      <c r="C8" s="526"/>
      <c r="D8" s="526"/>
      <c r="E8" s="534" t="str">
        <f>'Cost Estimate'!E10</f>
        <v>DLR/22/0015G</v>
      </c>
      <c r="F8" s="534"/>
      <c r="G8" s="534"/>
      <c r="H8" s="535"/>
      <c r="J8" s="273" t="s">
        <v>169</v>
      </c>
      <c r="K8" s="512"/>
      <c r="L8" s="512"/>
      <c r="M8" s="512"/>
      <c r="N8" s="512"/>
      <c r="O8" s="512"/>
      <c r="P8" s="512"/>
      <c r="Q8" s="512"/>
      <c r="R8" s="512"/>
      <c r="S8" s="512"/>
      <c r="T8" s="512"/>
      <c r="U8" s="512"/>
      <c r="V8" s="512"/>
      <c r="W8" s="512"/>
      <c r="X8" s="512"/>
      <c r="Y8" s="512"/>
    </row>
    <row r="9" spans="1:25" s="1" customFormat="1" ht="6.75" customHeight="1" x14ac:dyDescent="0.25">
      <c r="B9" s="5"/>
      <c r="H9" s="2"/>
      <c r="J9" s="201"/>
      <c r="K9" s="201"/>
      <c r="L9" s="201"/>
      <c r="M9" s="201"/>
      <c r="N9" s="201"/>
      <c r="O9" s="201"/>
      <c r="P9" s="201"/>
      <c r="Q9" s="201"/>
      <c r="R9" s="201"/>
      <c r="S9" s="201"/>
      <c r="T9" s="201"/>
      <c r="U9" s="201"/>
      <c r="V9" s="201"/>
      <c r="W9" s="201"/>
      <c r="X9" s="201"/>
      <c r="Y9" s="201"/>
    </row>
    <row r="10" spans="1:25" s="1" customFormat="1" ht="15" customHeight="1" x14ac:dyDescent="0.25">
      <c r="B10" s="525" t="s">
        <v>61</v>
      </c>
      <c r="C10" s="526"/>
      <c r="D10" s="526"/>
      <c r="E10" s="537">
        <f>SUM('Cost Estimate'!K66:L66)</f>
        <v>480004.20123249997</v>
      </c>
      <c r="F10" s="537"/>
      <c r="G10" s="537"/>
      <c r="H10" s="538"/>
      <c r="J10" s="273" t="s">
        <v>198</v>
      </c>
      <c r="K10" s="512"/>
      <c r="L10" s="512"/>
      <c r="M10" s="512"/>
      <c r="N10" s="512"/>
      <c r="O10" s="512"/>
      <c r="P10" s="512"/>
      <c r="Q10" s="512"/>
      <c r="R10" s="512"/>
      <c r="S10" s="512"/>
      <c r="T10" s="512"/>
      <c r="U10" s="512"/>
      <c r="V10" s="512"/>
      <c r="W10" s="512"/>
      <c r="X10" s="512"/>
      <c r="Y10" s="512"/>
    </row>
    <row r="11" spans="1:25" s="1" customFormat="1" ht="6.75" customHeight="1" x14ac:dyDescent="0.25">
      <c r="B11" s="5"/>
      <c r="H11" s="2"/>
      <c r="J11" s="201"/>
      <c r="K11" s="201"/>
      <c r="L11" s="201"/>
      <c r="M11" s="201"/>
      <c r="N11" s="201"/>
      <c r="O11" s="201"/>
      <c r="P11" s="201"/>
      <c r="Q11" s="201"/>
      <c r="R11" s="201"/>
      <c r="S11" s="201"/>
      <c r="T11" s="201"/>
      <c r="U11" s="201"/>
      <c r="V11" s="201"/>
      <c r="W11" s="201"/>
      <c r="X11" s="201"/>
      <c r="Y11" s="201"/>
    </row>
    <row r="12" spans="1:25" s="1" customFormat="1" ht="15" customHeight="1" thickBot="1" x14ac:dyDescent="0.3">
      <c r="B12" s="527" t="s">
        <v>33</v>
      </c>
      <c r="C12" s="528"/>
      <c r="D12" s="528"/>
      <c r="E12" s="539" t="s">
        <v>196</v>
      </c>
      <c r="F12" s="540"/>
      <c r="G12" s="528" t="s">
        <v>62</v>
      </c>
      <c r="H12" s="541"/>
      <c r="J12" s="273" t="s">
        <v>197</v>
      </c>
      <c r="K12" s="512"/>
      <c r="L12" s="512"/>
      <c r="M12" s="512"/>
      <c r="N12" s="201"/>
      <c r="O12" s="201"/>
      <c r="P12" s="201"/>
      <c r="Q12" s="201"/>
      <c r="R12" s="201"/>
      <c r="S12" s="201"/>
      <c r="T12" s="201"/>
      <c r="U12" s="201"/>
      <c r="V12" s="201"/>
      <c r="W12" s="201"/>
      <c r="X12" s="201"/>
      <c r="Y12" s="201"/>
    </row>
    <row r="13" spans="1:25" s="1" customFormat="1" ht="6.75" customHeight="1" thickBot="1" x14ac:dyDescent="0.3">
      <c r="B13" s="33"/>
      <c r="C13" s="34"/>
      <c r="D13" s="34"/>
      <c r="E13" s="34"/>
      <c r="F13" s="34"/>
      <c r="G13" s="34"/>
      <c r="H13" s="35"/>
      <c r="J13" s="201"/>
      <c r="K13" s="201"/>
      <c r="L13" s="201"/>
      <c r="M13" s="201"/>
      <c r="N13" s="201"/>
      <c r="O13" s="201"/>
      <c r="P13" s="201"/>
      <c r="Q13" s="201"/>
      <c r="R13" s="201"/>
      <c r="S13" s="201"/>
      <c r="T13" s="201"/>
      <c r="U13" s="201"/>
      <c r="V13" s="201"/>
      <c r="W13" s="201"/>
      <c r="X13" s="201"/>
      <c r="Y13" s="201"/>
    </row>
    <row r="14" spans="1:25" s="16" customFormat="1" x14ac:dyDescent="0.2">
      <c r="B14" s="36"/>
      <c r="C14" s="27"/>
      <c r="D14" s="27"/>
      <c r="E14" s="27"/>
      <c r="F14" s="27"/>
      <c r="G14" s="27"/>
      <c r="H14" s="28"/>
      <c r="I14" s="17"/>
      <c r="J14" s="238"/>
      <c r="K14" s="238"/>
      <c r="L14" s="238"/>
      <c r="M14" s="238"/>
      <c r="N14" s="239"/>
      <c r="O14" s="239"/>
      <c r="P14" s="239"/>
      <c r="Q14" s="239"/>
      <c r="R14" s="239"/>
      <c r="S14" s="239"/>
      <c r="T14" s="239"/>
      <c r="U14" s="239"/>
      <c r="V14" s="239"/>
      <c r="W14" s="239"/>
      <c r="X14" s="239"/>
      <c r="Y14" s="239"/>
    </row>
    <row r="15" spans="1:25" s="16" customFormat="1" ht="28.9" customHeight="1" x14ac:dyDescent="0.2">
      <c r="B15" s="154"/>
      <c r="C15" s="17"/>
      <c r="D15" s="17"/>
      <c r="E15" s="531" t="s">
        <v>78</v>
      </c>
      <c r="F15" s="532"/>
      <c r="G15" s="532"/>
      <c r="H15" s="533"/>
      <c r="I15" s="17"/>
      <c r="J15" s="238"/>
      <c r="K15" s="238"/>
      <c r="L15" s="238"/>
      <c r="M15" s="238"/>
      <c r="N15" s="239"/>
      <c r="O15" s="239"/>
      <c r="P15" s="239"/>
      <c r="Q15" s="239"/>
      <c r="R15" s="239"/>
      <c r="S15" s="239"/>
      <c r="T15" s="239"/>
      <c r="U15" s="239"/>
      <c r="V15" s="239"/>
      <c r="W15" s="239"/>
      <c r="X15" s="239"/>
      <c r="Y15" s="239"/>
    </row>
    <row r="16" spans="1:25" s="19" customFormat="1" ht="105" customHeight="1" x14ac:dyDescent="0.2">
      <c r="A16" s="18"/>
      <c r="B16" s="37" t="s">
        <v>28</v>
      </c>
      <c r="C16" s="517" t="s">
        <v>29</v>
      </c>
      <c r="D16" s="517"/>
      <c r="E16" s="518" t="s">
        <v>30</v>
      </c>
      <c r="F16" s="530"/>
      <c r="G16" s="518" t="s">
        <v>87</v>
      </c>
      <c r="H16" s="519"/>
      <c r="I16" s="18"/>
      <c r="J16" s="240"/>
      <c r="K16" s="241"/>
      <c r="L16" s="240"/>
      <c r="M16" s="240"/>
      <c r="N16" s="240"/>
      <c r="O16" s="240"/>
      <c r="P16" s="240"/>
      <c r="Q16" s="240"/>
      <c r="R16" s="240"/>
      <c r="S16" s="240"/>
      <c r="T16" s="240"/>
      <c r="U16" s="240"/>
      <c r="V16" s="240"/>
      <c r="W16" s="240"/>
      <c r="X16" s="240"/>
      <c r="Y16" s="240"/>
    </row>
    <row r="17" spans="2:25" x14ac:dyDescent="0.2">
      <c r="B17" s="529" t="s">
        <v>20</v>
      </c>
      <c r="C17" s="517" t="s">
        <v>21</v>
      </c>
      <c r="D17" s="517"/>
      <c r="E17" s="513"/>
      <c r="F17" s="514"/>
      <c r="G17" s="515">
        <f>E17</f>
        <v>0</v>
      </c>
      <c r="H17" s="516"/>
      <c r="J17" s="237"/>
      <c r="K17" s="242"/>
      <c r="L17" s="242"/>
      <c r="M17" s="242"/>
      <c r="N17" s="242"/>
      <c r="O17" s="242"/>
      <c r="P17" s="242"/>
      <c r="Q17" s="242"/>
      <c r="R17" s="242"/>
      <c r="S17" s="243"/>
      <c r="T17" s="243"/>
      <c r="U17" s="243"/>
      <c r="V17" s="243"/>
      <c r="W17" s="243"/>
      <c r="X17" s="243"/>
      <c r="Y17" s="243"/>
    </row>
    <row r="18" spans="2:25" x14ac:dyDescent="0.2">
      <c r="B18" s="529"/>
      <c r="C18" s="517" t="s">
        <v>22</v>
      </c>
      <c r="D18" s="517"/>
      <c r="E18" s="513"/>
      <c r="F18" s="514"/>
      <c r="G18" s="515">
        <f t="shared" ref="G18:G32" si="0">G17+E18</f>
        <v>0</v>
      </c>
      <c r="H18" s="516"/>
      <c r="J18" s="237"/>
      <c r="K18" s="244"/>
      <c r="L18" s="237"/>
      <c r="M18" s="237"/>
      <c r="N18" s="243"/>
      <c r="O18" s="243"/>
      <c r="P18" s="243"/>
      <c r="Q18" s="243"/>
      <c r="R18" s="243"/>
      <c r="S18" s="243"/>
      <c r="T18" s="243"/>
      <c r="U18" s="243"/>
      <c r="V18" s="243"/>
      <c r="W18" s="243"/>
      <c r="X18" s="243"/>
      <c r="Y18" s="243"/>
    </row>
    <row r="19" spans="2:25" x14ac:dyDescent="0.2">
      <c r="B19" s="529"/>
      <c r="C19" s="517" t="s">
        <v>23</v>
      </c>
      <c r="D19" s="517"/>
      <c r="E19" s="513"/>
      <c r="F19" s="514"/>
      <c r="G19" s="515">
        <f t="shared" si="0"/>
        <v>0</v>
      </c>
      <c r="H19" s="516"/>
      <c r="J19" s="237"/>
      <c r="K19" s="244"/>
      <c r="L19" s="237"/>
      <c r="M19" s="237"/>
      <c r="N19" s="243"/>
      <c r="O19" s="243"/>
      <c r="P19" s="243"/>
      <c r="Q19" s="243"/>
      <c r="R19" s="243"/>
      <c r="S19" s="243"/>
      <c r="T19" s="243"/>
      <c r="U19" s="243"/>
      <c r="V19" s="243"/>
      <c r="W19" s="243"/>
      <c r="X19" s="243"/>
      <c r="Y19" s="243"/>
    </row>
    <row r="20" spans="2:25" x14ac:dyDescent="0.2">
      <c r="B20" s="529"/>
      <c r="C20" s="517" t="s">
        <v>24</v>
      </c>
      <c r="D20" s="517"/>
      <c r="E20" s="513"/>
      <c r="F20" s="514"/>
      <c r="G20" s="515">
        <f t="shared" si="0"/>
        <v>0</v>
      </c>
      <c r="H20" s="516"/>
      <c r="J20" s="237"/>
      <c r="K20" s="237"/>
      <c r="L20" s="237"/>
      <c r="M20" s="237"/>
      <c r="N20" s="243"/>
      <c r="O20" s="243"/>
      <c r="P20" s="243"/>
      <c r="Q20" s="243"/>
      <c r="R20" s="243"/>
      <c r="S20" s="243"/>
      <c r="T20" s="243"/>
      <c r="U20" s="243"/>
      <c r="V20" s="243"/>
      <c r="W20" s="243"/>
      <c r="X20" s="243"/>
      <c r="Y20" s="243"/>
    </row>
    <row r="21" spans="2:25" x14ac:dyDescent="0.2">
      <c r="B21" s="529" t="s">
        <v>27</v>
      </c>
      <c r="C21" s="517" t="s">
        <v>21</v>
      </c>
      <c r="D21" s="517"/>
      <c r="E21" s="513">
        <v>476478.96</v>
      </c>
      <c r="F21" s="514"/>
      <c r="G21" s="515">
        <f t="shared" si="0"/>
        <v>476478.96</v>
      </c>
      <c r="H21" s="516"/>
      <c r="J21" s="229" t="s">
        <v>195</v>
      </c>
      <c r="K21" s="237"/>
      <c r="L21" s="237"/>
      <c r="M21" s="237"/>
      <c r="N21" s="243"/>
      <c r="O21" s="243"/>
      <c r="P21" s="243"/>
      <c r="Q21" s="243"/>
      <c r="R21" s="243"/>
      <c r="S21" s="243"/>
      <c r="T21" s="243"/>
      <c r="U21" s="243"/>
      <c r="V21" s="243"/>
      <c r="W21" s="243"/>
      <c r="X21" s="243"/>
      <c r="Y21" s="243"/>
    </row>
    <row r="22" spans="2:25" x14ac:dyDescent="0.2">
      <c r="B22" s="529"/>
      <c r="C22" s="517" t="s">
        <v>22</v>
      </c>
      <c r="D22" s="517"/>
      <c r="E22" s="513"/>
      <c r="F22" s="514"/>
      <c r="G22" s="515">
        <f t="shared" si="0"/>
        <v>476478.96</v>
      </c>
      <c r="H22" s="516"/>
      <c r="J22" s="237"/>
      <c r="K22" s="237"/>
      <c r="L22" s="237"/>
      <c r="M22" s="237"/>
      <c r="N22" s="243"/>
      <c r="O22" s="243"/>
      <c r="P22" s="243"/>
      <c r="Q22" s="243"/>
      <c r="R22" s="243"/>
      <c r="S22" s="243"/>
      <c r="T22" s="243"/>
      <c r="U22" s="243"/>
      <c r="V22" s="243"/>
      <c r="W22" s="243"/>
      <c r="X22" s="243"/>
      <c r="Y22" s="243"/>
    </row>
    <row r="23" spans="2:25" x14ac:dyDescent="0.2">
      <c r="B23" s="529"/>
      <c r="C23" s="517" t="s">
        <v>23</v>
      </c>
      <c r="D23" s="517"/>
      <c r="E23" s="513"/>
      <c r="F23" s="514"/>
      <c r="G23" s="515">
        <f t="shared" si="0"/>
        <v>476478.96</v>
      </c>
      <c r="H23" s="516"/>
      <c r="J23" s="237"/>
      <c r="K23" s="237"/>
      <c r="L23" s="237"/>
      <c r="M23" s="237"/>
      <c r="N23" s="243"/>
      <c r="O23" s="243"/>
      <c r="P23" s="243"/>
      <c r="Q23" s="243"/>
      <c r="R23" s="243"/>
      <c r="S23" s="243"/>
      <c r="T23" s="243"/>
      <c r="U23" s="243"/>
      <c r="V23" s="243"/>
      <c r="W23" s="243"/>
      <c r="X23" s="243"/>
      <c r="Y23" s="243"/>
    </row>
    <row r="24" spans="2:25" x14ac:dyDescent="0.2">
      <c r="B24" s="529"/>
      <c r="C24" s="517" t="s">
        <v>24</v>
      </c>
      <c r="D24" s="517"/>
      <c r="E24" s="513"/>
      <c r="F24" s="514"/>
      <c r="G24" s="515">
        <f t="shared" si="0"/>
        <v>476478.96</v>
      </c>
      <c r="H24" s="516"/>
    </row>
    <row r="25" spans="2:25" x14ac:dyDescent="0.2">
      <c r="B25" s="529" t="s">
        <v>26</v>
      </c>
      <c r="C25" s="517" t="s">
        <v>21</v>
      </c>
      <c r="D25" s="517"/>
      <c r="E25" s="513"/>
      <c r="F25" s="514"/>
      <c r="G25" s="515">
        <f t="shared" si="0"/>
        <v>476478.96</v>
      </c>
      <c r="H25" s="516"/>
    </row>
    <row r="26" spans="2:25" x14ac:dyDescent="0.2">
      <c r="B26" s="529"/>
      <c r="C26" s="517" t="s">
        <v>22</v>
      </c>
      <c r="D26" s="517"/>
      <c r="E26" s="513"/>
      <c r="F26" s="514"/>
      <c r="G26" s="515">
        <f t="shared" si="0"/>
        <v>476478.96</v>
      </c>
      <c r="H26" s="516"/>
    </row>
    <row r="27" spans="2:25" x14ac:dyDescent="0.2">
      <c r="B27" s="529"/>
      <c r="C27" s="517" t="s">
        <v>23</v>
      </c>
      <c r="D27" s="517"/>
      <c r="E27" s="513"/>
      <c r="F27" s="514"/>
      <c r="G27" s="515">
        <f t="shared" si="0"/>
        <v>476478.96</v>
      </c>
      <c r="H27" s="516"/>
    </row>
    <row r="28" spans="2:25" x14ac:dyDescent="0.2">
      <c r="B28" s="529"/>
      <c r="C28" s="517" t="s">
        <v>24</v>
      </c>
      <c r="D28" s="517"/>
      <c r="E28" s="513"/>
      <c r="F28" s="514"/>
      <c r="G28" s="515">
        <f t="shared" si="0"/>
        <v>476478.96</v>
      </c>
      <c r="H28" s="516"/>
    </row>
    <row r="29" spans="2:25" x14ac:dyDescent="0.2">
      <c r="B29" s="529" t="s">
        <v>25</v>
      </c>
      <c r="C29" s="517" t="s">
        <v>21</v>
      </c>
      <c r="D29" s="517"/>
      <c r="E29" s="513"/>
      <c r="F29" s="514"/>
      <c r="G29" s="515">
        <f t="shared" si="0"/>
        <v>476478.96</v>
      </c>
      <c r="H29" s="516"/>
    </row>
    <row r="30" spans="2:25" x14ac:dyDescent="0.2">
      <c r="B30" s="529"/>
      <c r="C30" s="517" t="s">
        <v>22</v>
      </c>
      <c r="D30" s="517"/>
      <c r="E30" s="513"/>
      <c r="F30" s="514"/>
      <c r="G30" s="515">
        <f t="shared" si="0"/>
        <v>476478.96</v>
      </c>
      <c r="H30" s="516"/>
    </row>
    <row r="31" spans="2:25" x14ac:dyDescent="0.2">
      <c r="B31" s="529"/>
      <c r="C31" s="517" t="s">
        <v>23</v>
      </c>
      <c r="D31" s="517"/>
      <c r="E31" s="513"/>
      <c r="F31" s="514"/>
      <c r="G31" s="515">
        <f t="shared" si="0"/>
        <v>476478.96</v>
      </c>
      <c r="H31" s="516"/>
    </row>
    <row r="32" spans="2:25" x14ac:dyDescent="0.2">
      <c r="B32" s="552"/>
      <c r="C32" s="524" t="s">
        <v>24</v>
      </c>
      <c r="D32" s="524"/>
      <c r="E32" s="520"/>
      <c r="F32" s="521"/>
      <c r="G32" s="522">
        <f t="shared" si="0"/>
        <v>476478.96</v>
      </c>
      <c r="H32" s="523"/>
    </row>
    <row r="33" spans="2:8" x14ac:dyDescent="0.2">
      <c r="B33" s="38"/>
      <c r="C33" s="9"/>
      <c r="D33" s="9"/>
      <c r="E33" s="9"/>
      <c r="F33" s="9"/>
      <c r="G33" s="9"/>
      <c r="H33" s="158"/>
    </row>
    <row r="34" spans="2:8" x14ac:dyDescent="0.2">
      <c r="B34" s="38"/>
      <c r="C34" s="9"/>
      <c r="D34" s="9"/>
      <c r="E34" s="9"/>
      <c r="F34" s="9"/>
      <c r="G34" s="9"/>
      <c r="H34" s="158"/>
    </row>
    <row r="35" spans="2:8" x14ac:dyDescent="0.2">
      <c r="B35" s="38"/>
      <c r="C35" s="9"/>
      <c r="D35" s="9"/>
      <c r="E35" s="9"/>
      <c r="F35" s="9"/>
      <c r="G35" s="9"/>
      <c r="H35" s="158"/>
    </row>
    <row r="36" spans="2:8" x14ac:dyDescent="0.2">
      <c r="B36" s="38"/>
      <c r="C36" s="9"/>
      <c r="D36" s="9"/>
      <c r="E36" s="9"/>
      <c r="F36" s="9"/>
      <c r="G36" s="9"/>
      <c r="H36" s="158"/>
    </row>
    <row r="37" spans="2:8" x14ac:dyDescent="0.2">
      <c r="B37" s="38"/>
      <c r="C37" s="9"/>
      <c r="D37" s="9"/>
      <c r="E37" s="9"/>
      <c r="F37" s="9"/>
      <c r="G37" s="9"/>
      <c r="H37" s="158"/>
    </row>
    <row r="38" spans="2:8" x14ac:dyDescent="0.2">
      <c r="B38" s="38"/>
      <c r="C38" s="9"/>
      <c r="D38" s="9"/>
      <c r="E38" s="9"/>
      <c r="F38" s="9"/>
      <c r="G38" s="9"/>
      <c r="H38" s="158"/>
    </row>
    <row r="39" spans="2:8" x14ac:dyDescent="0.2">
      <c r="B39" s="38"/>
      <c r="C39" s="9"/>
      <c r="D39" s="9"/>
      <c r="E39" s="9"/>
      <c r="F39" s="9"/>
      <c r="G39" s="9"/>
      <c r="H39" s="158"/>
    </row>
    <row r="40" spans="2:8" x14ac:dyDescent="0.2">
      <c r="B40" s="38"/>
      <c r="C40" s="9"/>
      <c r="D40" s="9"/>
      <c r="E40" s="9"/>
      <c r="F40" s="9"/>
      <c r="G40" s="9"/>
      <c r="H40" s="158"/>
    </row>
    <row r="41" spans="2:8" x14ac:dyDescent="0.2">
      <c r="B41" s="38"/>
      <c r="C41" s="9"/>
      <c r="D41" s="9"/>
      <c r="E41" s="9"/>
      <c r="F41" s="9"/>
      <c r="G41" s="9"/>
      <c r="H41" s="158"/>
    </row>
    <row r="42" spans="2:8" x14ac:dyDescent="0.2">
      <c r="B42" s="38"/>
      <c r="C42" s="9"/>
      <c r="D42" s="9"/>
      <c r="E42" s="9"/>
      <c r="F42" s="9"/>
      <c r="G42" s="9"/>
      <c r="H42" s="158"/>
    </row>
    <row r="43" spans="2:8" x14ac:dyDescent="0.2">
      <c r="B43" s="38"/>
      <c r="C43" s="9"/>
      <c r="D43" s="9"/>
      <c r="E43" s="9"/>
      <c r="F43" s="9"/>
      <c r="G43" s="9"/>
      <c r="H43" s="158"/>
    </row>
    <row r="44" spans="2:8" x14ac:dyDescent="0.2">
      <c r="B44" s="38"/>
      <c r="C44" s="9"/>
      <c r="D44" s="9"/>
      <c r="E44" s="9"/>
      <c r="F44" s="9"/>
      <c r="G44" s="9"/>
      <c r="H44" s="158"/>
    </row>
    <row r="45" spans="2:8" x14ac:dyDescent="0.2">
      <c r="B45" s="38"/>
      <c r="C45" s="9"/>
      <c r="D45" s="9"/>
      <c r="E45" s="9"/>
      <c r="F45" s="9"/>
      <c r="G45" s="9"/>
      <c r="H45" s="158"/>
    </row>
    <row r="46" spans="2:8" x14ac:dyDescent="0.2">
      <c r="B46" s="38"/>
      <c r="C46" s="9"/>
      <c r="D46" s="9"/>
      <c r="E46" s="9"/>
      <c r="F46" s="9"/>
      <c r="G46" s="9"/>
      <c r="H46" s="158"/>
    </row>
    <row r="47" spans="2:8" x14ac:dyDescent="0.2">
      <c r="B47" s="38"/>
      <c r="C47" s="9"/>
      <c r="D47" s="9"/>
      <c r="E47" s="9"/>
      <c r="F47" s="9"/>
      <c r="G47" s="9"/>
      <c r="H47" s="158"/>
    </row>
    <row r="48" spans="2:8" x14ac:dyDescent="0.2">
      <c r="B48" s="38"/>
      <c r="C48" s="9"/>
      <c r="D48" s="9"/>
      <c r="E48" s="9"/>
      <c r="F48" s="9"/>
      <c r="G48" s="9"/>
      <c r="H48" s="158"/>
    </row>
    <row r="49" spans="1:13" x14ac:dyDescent="0.2">
      <c r="B49" s="38"/>
      <c r="C49" s="9"/>
      <c r="D49" s="9"/>
      <c r="E49" s="9"/>
      <c r="F49" s="9"/>
      <c r="G49" s="9"/>
      <c r="H49" s="158"/>
    </row>
    <row r="50" spans="1:13" x14ac:dyDescent="0.2">
      <c r="B50" s="38"/>
      <c r="C50" s="9"/>
      <c r="D50" s="9"/>
      <c r="E50" s="9"/>
      <c r="F50" s="9"/>
      <c r="G50" s="9"/>
      <c r="H50" s="158"/>
    </row>
    <row r="51" spans="1:13" x14ac:dyDescent="0.2">
      <c r="B51" s="38"/>
      <c r="C51" s="9"/>
      <c r="D51" s="9"/>
      <c r="E51" s="9"/>
      <c r="F51" s="9"/>
      <c r="G51" s="9"/>
      <c r="H51" s="158"/>
    </row>
    <row r="52" spans="1:13" s="16" customFormat="1" ht="13.5" thickBot="1" x14ac:dyDescent="0.25">
      <c r="B52" s="41"/>
      <c r="C52" s="42"/>
      <c r="D52" s="42"/>
      <c r="E52" s="42"/>
      <c r="F52" s="42"/>
      <c r="G52" s="42"/>
      <c r="H52" s="43"/>
      <c r="I52" s="17"/>
      <c r="J52" s="17"/>
      <c r="K52" s="17"/>
      <c r="L52" s="17"/>
      <c r="M52" s="17"/>
    </row>
    <row r="53" spans="1:13" ht="6.75" customHeight="1" thickBot="1" x14ac:dyDescent="0.25">
      <c r="B53" s="30"/>
      <c r="C53" s="31"/>
      <c r="D53" s="31"/>
      <c r="E53" s="31"/>
      <c r="F53" s="31"/>
      <c r="G53" s="31"/>
      <c r="H53" s="32"/>
    </row>
    <row r="54" spans="1:13" s="25" customFormat="1" x14ac:dyDescent="0.2">
      <c r="A54" s="22"/>
      <c r="B54" s="61" t="s">
        <v>2</v>
      </c>
      <c r="C54" s="550" t="s">
        <v>3</v>
      </c>
      <c r="D54" s="550"/>
      <c r="E54" s="550"/>
      <c r="F54" s="550"/>
      <c r="G54" s="550"/>
      <c r="H54" s="551"/>
      <c r="I54" s="23"/>
      <c r="J54" s="24"/>
      <c r="K54" s="24"/>
      <c r="L54" s="24"/>
      <c r="M54" s="24"/>
    </row>
    <row r="55" spans="1:13" x14ac:dyDescent="0.2">
      <c r="B55" s="146"/>
      <c r="C55" s="548"/>
      <c r="D55" s="548"/>
      <c r="E55" s="548"/>
      <c r="F55" s="548"/>
      <c r="G55" s="548"/>
      <c r="H55" s="549"/>
    </row>
    <row r="56" spans="1:13" x14ac:dyDescent="0.2">
      <c r="B56" s="146"/>
      <c r="C56" s="548"/>
      <c r="D56" s="548"/>
      <c r="E56" s="548"/>
      <c r="F56" s="548"/>
      <c r="G56" s="548"/>
      <c r="H56" s="549"/>
    </row>
    <row r="57" spans="1:13" ht="6.75" customHeight="1" thickBot="1" x14ac:dyDescent="0.25">
      <c r="B57" s="62"/>
      <c r="C57" s="63"/>
      <c r="D57" s="63"/>
      <c r="E57" s="63"/>
      <c r="F57" s="63"/>
      <c r="G57" s="63"/>
      <c r="H57" s="64"/>
    </row>
    <row r="58" spans="1:13" x14ac:dyDescent="0.2">
      <c r="B58" s="26" t="s">
        <v>36</v>
      </c>
      <c r="C58" s="27"/>
      <c r="D58" s="27"/>
      <c r="E58" s="27"/>
      <c r="F58" s="27"/>
      <c r="G58" s="27"/>
      <c r="H58" s="28"/>
    </row>
    <row r="59" spans="1:13" x14ac:dyDescent="0.2">
      <c r="B59" s="542" t="s">
        <v>66</v>
      </c>
      <c r="C59" s="543"/>
      <c r="D59" s="543"/>
      <c r="E59" s="543"/>
      <c r="F59" s="543"/>
      <c r="G59" s="543"/>
      <c r="H59" s="544"/>
    </row>
    <row r="60" spans="1:13" x14ac:dyDescent="0.2">
      <c r="B60" s="542"/>
      <c r="C60" s="543"/>
      <c r="D60" s="543"/>
      <c r="E60" s="543"/>
      <c r="F60" s="543"/>
      <c r="G60" s="543"/>
      <c r="H60" s="544"/>
    </row>
    <row r="61" spans="1:13" x14ac:dyDescent="0.2">
      <c r="B61" s="542"/>
      <c r="C61" s="543"/>
      <c r="D61" s="543"/>
      <c r="E61" s="543"/>
      <c r="F61" s="543"/>
      <c r="G61" s="543"/>
      <c r="H61" s="544"/>
    </row>
    <row r="62" spans="1:13" x14ac:dyDescent="0.2">
      <c r="B62" s="542"/>
      <c r="C62" s="543"/>
      <c r="D62" s="543"/>
      <c r="E62" s="543"/>
      <c r="F62" s="543"/>
      <c r="G62" s="543"/>
      <c r="H62" s="544"/>
    </row>
    <row r="63" spans="1:13" ht="13.5" thickBot="1" x14ac:dyDescent="0.25">
      <c r="B63" s="545"/>
      <c r="C63" s="546"/>
      <c r="D63" s="546"/>
      <c r="E63" s="546"/>
      <c r="F63" s="546"/>
      <c r="G63" s="546"/>
      <c r="H63" s="547"/>
    </row>
    <row r="64" spans="1:13" ht="7.5" customHeight="1" x14ac:dyDescent="0.2"/>
  </sheetData>
  <sheetProtection algorithmName="SHA-512" hashValue="eaTzz6QVTwmvDY4Pt4c1Vf3R1WeYf4+CC0PvD+zqFDeegEncfd0j2oj75IRKDSebsTlEb48gY9gIF4DWuO+v8A==" saltValue="odwmSkseDbRAlypSWclGKQ==" spinCount="100000" sheet="1" selectLockedCells="1"/>
  <mergeCells count="75">
    <mergeCell ref="E10:H10"/>
    <mergeCell ref="E12:F12"/>
    <mergeCell ref="G12:H12"/>
    <mergeCell ref="B59:H63"/>
    <mergeCell ref="C56:H56"/>
    <mergeCell ref="C55:H55"/>
    <mergeCell ref="C54:H54"/>
    <mergeCell ref="C27:D27"/>
    <mergeCell ref="B25:B28"/>
    <mergeCell ref="B29:B32"/>
    <mergeCell ref="E26:F26"/>
    <mergeCell ref="G26:H26"/>
    <mergeCell ref="E27:F27"/>
    <mergeCell ref="G27:H27"/>
    <mergeCell ref="G18:H18"/>
    <mergeCell ref="C26:D26"/>
    <mergeCell ref="B3:H5"/>
    <mergeCell ref="B6:D6"/>
    <mergeCell ref="B10:D10"/>
    <mergeCell ref="C23:D23"/>
    <mergeCell ref="C22:D22"/>
    <mergeCell ref="B12:D12"/>
    <mergeCell ref="B17:B20"/>
    <mergeCell ref="B21:B24"/>
    <mergeCell ref="C24:D24"/>
    <mergeCell ref="E22:F22"/>
    <mergeCell ref="G22:H22"/>
    <mergeCell ref="E16:F16"/>
    <mergeCell ref="E15:H15"/>
    <mergeCell ref="B8:D8"/>
    <mergeCell ref="E8:H8"/>
    <mergeCell ref="E6:H6"/>
    <mergeCell ref="C25:D25"/>
    <mergeCell ref="E28:F28"/>
    <mergeCell ref="G28:H28"/>
    <mergeCell ref="C29:D29"/>
    <mergeCell ref="C28:D28"/>
    <mergeCell ref="E29:F29"/>
    <mergeCell ref="G29:H29"/>
    <mergeCell ref="E30:F30"/>
    <mergeCell ref="G30:H30"/>
    <mergeCell ref="E32:F32"/>
    <mergeCell ref="G32:H32"/>
    <mergeCell ref="C32:D32"/>
    <mergeCell ref="C31:D31"/>
    <mergeCell ref="C30:D30"/>
    <mergeCell ref="E31:F31"/>
    <mergeCell ref="G31:H31"/>
    <mergeCell ref="E24:F24"/>
    <mergeCell ref="G24:H24"/>
    <mergeCell ref="E25:F25"/>
    <mergeCell ref="G25:H25"/>
    <mergeCell ref="C16:D16"/>
    <mergeCell ref="E20:F20"/>
    <mergeCell ref="G20:H20"/>
    <mergeCell ref="C21:D21"/>
    <mergeCell ref="C20:D20"/>
    <mergeCell ref="C19:D19"/>
    <mergeCell ref="C18:D18"/>
    <mergeCell ref="C17:D17"/>
    <mergeCell ref="G16:H16"/>
    <mergeCell ref="E17:F17"/>
    <mergeCell ref="G17:H17"/>
    <mergeCell ref="E18:F18"/>
    <mergeCell ref="E19:F19"/>
    <mergeCell ref="G19:H19"/>
    <mergeCell ref="E21:F21"/>
    <mergeCell ref="G21:H21"/>
    <mergeCell ref="E23:F23"/>
    <mergeCell ref="G23:H23"/>
    <mergeCell ref="J12:M12"/>
    <mergeCell ref="J6:Y6"/>
    <mergeCell ref="J8:Y8"/>
    <mergeCell ref="J10:Y10"/>
    <mergeCell ref="L5:Q5"/>
  </mergeCells>
  <printOptions horizontalCentered="1"/>
  <pageMargins left="0" right="0" top="0" bottom="0" header="0" footer="0"/>
  <pageSetup paperSize="8"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zoomScaleNormal="100" zoomScaleSheetLayoutView="100" workbookViewId="0">
      <selection activeCell="E31" sqref="E31"/>
    </sheetView>
  </sheetViews>
  <sheetFormatPr defaultColWidth="9.140625" defaultRowHeight="14.25" x14ac:dyDescent="0.2"/>
  <cols>
    <col min="1" max="1" width="2.28515625" style="12" customWidth="1"/>
    <col min="2" max="2" width="5.7109375" style="14" customWidth="1"/>
    <col min="3" max="4" width="23.42578125" style="14" customWidth="1"/>
    <col min="5" max="6" width="22.7109375" style="14" customWidth="1"/>
    <col min="7" max="7" width="19.85546875" style="14" customWidth="1"/>
    <col min="8" max="8" width="13.5703125" style="14" customWidth="1"/>
    <col min="9" max="9" width="2.28515625" style="13" customWidth="1"/>
    <col min="10" max="10" width="9.140625" style="228"/>
    <col min="11" max="11" width="11.28515625" style="14" customWidth="1"/>
    <col min="12" max="12" width="9.140625" style="14"/>
    <col min="13" max="16384" width="9.140625" style="15"/>
  </cols>
  <sheetData>
    <row r="1" spans="1:17" s="12" customFormat="1" x14ac:dyDescent="0.2">
      <c r="B1" s="13"/>
      <c r="C1" s="13"/>
      <c r="D1" s="13"/>
      <c r="E1" s="13"/>
      <c r="F1" s="13"/>
      <c r="G1" s="13"/>
      <c r="H1" s="13"/>
      <c r="I1" s="13"/>
      <c r="J1" s="220"/>
      <c r="K1" s="13"/>
      <c r="L1" s="13"/>
    </row>
    <row r="2" spans="1:17" s="7" customFormat="1" x14ac:dyDescent="0.25">
      <c r="J2" s="221"/>
    </row>
    <row r="3" spans="1:17" s="6" customFormat="1" ht="15.75" customHeight="1" x14ac:dyDescent="0.25">
      <c r="B3" s="365" t="s">
        <v>76</v>
      </c>
      <c r="C3" s="365"/>
      <c r="D3" s="365"/>
      <c r="E3" s="365"/>
      <c r="F3" s="365"/>
      <c r="G3" s="365"/>
      <c r="H3" s="365"/>
      <c r="J3" s="222"/>
    </row>
    <row r="4" spans="1:17" s="7" customFormat="1" ht="15" customHeight="1" x14ac:dyDescent="0.25">
      <c r="B4" s="365"/>
      <c r="C4" s="365"/>
      <c r="D4" s="365"/>
      <c r="E4" s="365"/>
      <c r="F4" s="365"/>
      <c r="G4" s="365"/>
      <c r="H4" s="365"/>
      <c r="J4" s="221"/>
    </row>
    <row r="5" spans="1:17" s="7" customFormat="1" ht="15" customHeight="1" thickBot="1" x14ac:dyDescent="0.3">
      <c r="B5" s="365"/>
      <c r="C5" s="365"/>
      <c r="D5" s="365"/>
      <c r="E5" s="365"/>
      <c r="F5" s="365"/>
      <c r="G5" s="365"/>
      <c r="H5" s="365"/>
      <c r="J5" s="221"/>
    </row>
    <row r="6" spans="1:17" s="7" customFormat="1" ht="15" customHeight="1" thickBot="1" x14ac:dyDescent="0.3">
      <c r="B6" s="365"/>
      <c r="C6" s="365"/>
      <c r="D6" s="365"/>
      <c r="E6" s="365"/>
      <c r="F6" s="365"/>
      <c r="G6" s="365"/>
      <c r="H6" s="365"/>
      <c r="J6" s="230" t="s">
        <v>119</v>
      </c>
      <c r="L6" s="275" t="s">
        <v>173</v>
      </c>
      <c r="M6" s="276"/>
      <c r="N6" s="276"/>
      <c r="O6" s="276"/>
      <c r="P6" s="276"/>
      <c r="Q6" s="277"/>
    </row>
    <row r="7" spans="1:17" s="1" customFormat="1" ht="15" customHeight="1" x14ac:dyDescent="0.25">
      <c r="B7" s="556" t="s">
        <v>7</v>
      </c>
      <c r="C7" s="557"/>
      <c r="D7" s="471" t="str">
        <f>'Cost Estimate'!E8</f>
        <v>R2 - Galway Road - Dublin</v>
      </c>
      <c r="E7" s="471"/>
      <c r="F7" s="471"/>
      <c r="G7" s="471"/>
      <c r="H7" s="472"/>
      <c r="J7" s="223"/>
    </row>
    <row r="8" spans="1:17" s="1" customFormat="1" ht="6.75" customHeight="1" x14ac:dyDescent="0.25">
      <c r="B8" s="5"/>
      <c r="H8" s="2"/>
      <c r="J8" s="223"/>
    </row>
    <row r="9" spans="1:17" s="1" customFormat="1" ht="15" customHeight="1" x14ac:dyDescent="0.25">
      <c r="B9" s="525" t="s">
        <v>77</v>
      </c>
      <c r="C9" s="526"/>
      <c r="D9" s="554" t="str">
        <f>'Cost Estimate'!E10</f>
        <v>DLR/22/0015G</v>
      </c>
      <c r="E9" s="554"/>
      <c r="F9" s="554"/>
      <c r="G9" s="554"/>
      <c r="H9" s="555"/>
      <c r="J9" s="223"/>
    </row>
    <row r="10" spans="1:17" s="1" customFormat="1" ht="6.75" customHeight="1" thickBot="1" x14ac:dyDescent="0.3">
      <c r="B10" s="3"/>
      <c r="C10" s="8"/>
      <c r="D10" s="8"/>
      <c r="E10" s="8"/>
      <c r="F10" s="8"/>
      <c r="G10" s="8"/>
      <c r="H10" s="11"/>
      <c r="J10" s="223"/>
    </row>
    <row r="11" spans="1:17" s="16" customFormat="1" ht="12.75" x14ac:dyDescent="0.2">
      <c r="B11" s="69" t="s">
        <v>80</v>
      </c>
      <c r="C11" s="47"/>
      <c r="D11" s="47"/>
      <c r="E11" s="47"/>
      <c r="F11" s="47"/>
      <c r="G11" s="47"/>
      <c r="H11" s="48"/>
      <c r="I11" s="17"/>
      <c r="J11" s="224"/>
      <c r="K11" s="17"/>
      <c r="L11" s="17"/>
    </row>
    <row r="12" spans="1:17" s="16" customFormat="1" ht="7.5" customHeight="1" x14ac:dyDescent="0.2">
      <c r="B12" s="49"/>
      <c r="C12" s="46"/>
      <c r="D12" s="46"/>
      <c r="E12" s="46"/>
      <c r="F12" s="46"/>
      <c r="G12" s="46"/>
      <c r="H12" s="50"/>
      <c r="I12" s="17"/>
      <c r="J12" s="224"/>
      <c r="K12" s="17"/>
      <c r="L12" s="17"/>
    </row>
    <row r="13" spans="1:17" s="22" customFormat="1" ht="14.25" customHeight="1" x14ac:dyDescent="0.2">
      <c r="B13" s="570" t="s">
        <v>40</v>
      </c>
      <c r="C13" s="517" t="s">
        <v>41</v>
      </c>
      <c r="D13" s="517"/>
      <c r="E13" s="575" t="s">
        <v>86</v>
      </c>
      <c r="F13" s="517" t="s">
        <v>78</v>
      </c>
      <c r="G13" s="560" t="s">
        <v>45</v>
      </c>
      <c r="H13" s="561"/>
      <c r="I13" s="23"/>
      <c r="J13" s="225"/>
      <c r="K13" s="23"/>
      <c r="L13" s="23"/>
    </row>
    <row r="14" spans="1:17" s="19" customFormat="1" ht="39.6" customHeight="1" x14ac:dyDescent="0.2">
      <c r="A14" s="18"/>
      <c r="B14" s="570"/>
      <c r="C14" s="517"/>
      <c r="D14" s="517"/>
      <c r="E14" s="575"/>
      <c r="F14" s="517"/>
      <c r="G14" s="67" t="s">
        <v>42</v>
      </c>
      <c r="H14" s="68" t="s">
        <v>12</v>
      </c>
      <c r="I14" s="18"/>
      <c r="J14" s="226"/>
    </row>
    <row r="15" spans="1:17" s="21" customFormat="1" ht="15" customHeight="1" x14ac:dyDescent="0.2">
      <c r="A15" s="16"/>
      <c r="B15" s="51">
        <v>1</v>
      </c>
      <c r="C15" s="553" t="s">
        <v>8</v>
      </c>
      <c r="D15" s="553"/>
      <c r="E15" s="137">
        <v>200000</v>
      </c>
      <c r="F15" s="59">
        <f>SUM('Cost Estimate'!K30:L30)</f>
        <v>189115</v>
      </c>
      <c r="G15" s="44">
        <f>F15-E15</f>
        <v>-10885</v>
      </c>
      <c r="H15" s="153">
        <f>IF(E15,G15/E15,0)</f>
        <v>-5.4425000000000001E-2</v>
      </c>
      <c r="I15" s="17"/>
      <c r="J15" s="229" t="s">
        <v>191</v>
      </c>
      <c r="K15" s="20"/>
      <c r="L15" s="20"/>
    </row>
    <row r="16" spans="1:17" s="21" customFormat="1" ht="15" customHeight="1" x14ac:dyDescent="0.2">
      <c r="A16" s="16"/>
      <c r="B16" s="51">
        <v>2</v>
      </c>
      <c r="C16" s="553" t="s">
        <v>46</v>
      </c>
      <c r="D16" s="553"/>
      <c r="E16" s="137">
        <v>65000</v>
      </c>
      <c r="F16" s="59">
        <f>SUM('Cost Estimate'!K41:L41)</f>
        <v>60000</v>
      </c>
      <c r="G16" s="44">
        <f t="shared" ref="G16:G25" si="0">F16-E16</f>
        <v>-5000</v>
      </c>
      <c r="H16" s="153">
        <f t="shared" ref="H16:H26" si="1">IF(E16,G16/E16,0)</f>
        <v>-7.6923076923076927E-2</v>
      </c>
      <c r="I16" s="17"/>
      <c r="J16" s="229" t="s">
        <v>191</v>
      </c>
      <c r="K16" s="20"/>
      <c r="L16" s="20"/>
    </row>
    <row r="17" spans="1:12" s="21" customFormat="1" ht="15" customHeight="1" x14ac:dyDescent="0.2">
      <c r="A17" s="16"/>
      <c r="B17" s="51">
        <v>3</v>
      </c>
      <c r="C17" s="553" t="s">
        <v>64</v>
      </c>
      <c r="D17" s="553"/>
      <c r="E17" s="137">
        <v>20000</v>
      </c>
      <c r="F17" s="59">
        <f>SUM('Cost Estimate'!K45:L45)</f>
        <v>18911.5</v>
      </c>
      <c r="G17" s="44">
        <f t="shared" si="0"/>
        <v>-1088.5</v>
      </c>
      <c r="H17" s="153">
        <f t="shared" si="1"/>
        <v>-5.4425000000000001E-2</v>
      </c>
      <c r="I17" s="17"/>
      <c r="J17" s="229" t="s">
        <v>191</v>
      </c>
      <c r="K17" s="20"/>
      <c r="L17" s="20"/>
    </row>
    <row r="18" spans="1:12" s="21" customFormat="1" ht="15" customHeight="1" x14ac:dyDescent="0.2">
      <c r="A18" s="16"/>
      <c r="B18" s="51">
        <v>4</v>
      </c>
      <c r="C18" s="553" t="s">
        <v>13</v>
      </c>
      <c r="D18" s="553"/>
      <c r="E18" s="137">
        <v>67500</v>
      </c>
      <c r="F18" s="59">
        <f>SUM('Cost Estimate'!K49:L49)</f>
        <v>47750</v>
      </c>
      <c r="G18" s="44">
        <f t="shared" si="0"/>
        <v>-19750</v>
      </c>
      <c r="H18" s="153">
        <f t="shared" si="1"/>
        <v>-0.29259259259259257</v>
      </c>
      <c r="I18" s="17"/>
      <c r="J18" s="229" t="s">
        <v>191</v>
      </c>
      <c r="K18" s="20"/>
      <c r="L18" s="20"/>
    </row>
    <row r="19" spans="1:12" s="21" customFormat="1" ht="15" customHeight="1" x14ac:dyDescent="0.2">
      <c r="A19" s="16"/>
      <c r="B19" s="51">
        <v>6</v>
      </c>
      <c r="C19" s="553" t="s">
        <v>18</v>
      </c>
      <c r="D19" s="553"/>
      <c r="E19" s="137">
        <v>14250</v>
      </c>
      <c r="F19" s="59">
        <f>SUM('Cost Estimate'!K52:L52)</f>
        <v>42567.45</v>
      </c>
      <c r="G19" s="44">
        <f t="shared" si="0"/>
        <v>28317.449999999997</v>
      </c>
      <c r="H19" s="153">
        <f t="shared" si="1"/>
        <v>1.9871894736842104</v>
      </c>
      <c r="I19" s="17"/>
      <c r="J19" s="229" t="s">
        <v>189</v>
      </c>
      <c r="K19" s="20"/>
      <c r="L19" s="20"/>
    </row>
    <row r="20" spans="1:12" s="21" customFormat="1" ht="15" customHeight="1" x14ac:dyDescent="0.2">
      <c r="A20" s="16"/>
      <c r="B20" s="51">
        <v>7</v>
      </c>
      <c r="C20" s="553" t="s">
        <v>68</v>
      </c>
      <c r="D20" s="553"/>
      <c r="E20" s="137">
        <v>29925</v>
      </c>
      <c r="F20" s="59">
        <f>SUM('Cost Estimate'!K53:L53)</f>
        <v>62118.790000000008</v>
      </c>
      <c r="G20" s="44">
        <f t="shared" si="0"/>
        <v>32193.790000000008</v>
      </c>
      <c r="H20" s="153">
        <f t="shared" si="1"/>
        <v>1.0758158730158733</v>
      </c>
      <c r="I20" s="17"/>
      <c r="J20" s="229" t="s">
        <v>191</v>
      </c>
      <c r="K20" s="20"/>
      <c r="L20" s="20"/>
    </row>
    <row r="21" spans="1:12" s="21" customFormat="1" ht="15" customHeight="1" x14ac:dyDescent="0.2">
      <c r="A21" s="16"/>
      <c r="B21" s="51">
        <v>8</v>
      </c>
      <c r="C21" s="553" t="s">
        <v>210</v>
      </c>
      <c r="D21" s="553"/>
      <c r="E21" s="137">
        <v>3000</v>
      </c>
      <c r="F21" s="59">
        <f>SUM('Cost Estimate'!K54:L54)</f>
        <v>3105.9395000000004</v>
      </c>
      <c r="G21" s="44">
        <f t="shared" ref="G21" si="2">F21-E21</f>
        <v>105.93950000000041</v>
      </c>
      <c r="H21" s="153">
        <f t="shared" ref="H21" si="3">IF(E21,G21/E21,0)</f>
        <v>3.5313166666666805E-2</v>
      </c>
      <c r="I21" s="17"/>
      <c r="J21" s="229" t="s">
        <v>191</v>
      </c>
      <c r="K21" s="20"/>
      <c r="L21" s="20"/>
    </row>
    <row r="22" spans="1:12" s="21" customFormat="1" ht="15" customHeight="1" x14ac:dyDescent="0.2">
      <c r="A22" s="16"/>
      <c r="B22" s="247">
        <v>9</v>
      </c>
      <c r="C22" s="553" t="s">
        <v>63</v>
      </c>
      <c r="D22" s="553"/>
      <c r="E22" s="231">
        <f>SUM(E15:E21)</f>
        <v>399675</v>
      </c>
      <c r="F22" s="232">
        <f>SUM('Cost Estimate'!K59:L59)</f>
        <v>423568.67949999997</v>
      </c>
      <c r="G22" s="233">
        <f>F22-E22</f>
        <v>23893.679499999969</v>
      </c>
      <c r="H22" s="153">
        <f t="shared" si="1"/>
        <v>5.9782772252455041E-2</v>
      </c>
      <c r="I22" s="17"/>
      <c r="J22" s="229" t="s">
        <v>191</v>
      </c>
      <c r="K22" s="20"/>
      <c r="L22" s="20"/>
    </row>
    <row r="23" spans="1:12" s="21" customFormat="1" ht="15" customHeight="1" x14ac:dyDescent="0.2">
      <c r="A23" s="16"/>
      <c r="B23" s="248">
        <v>10</v>
      </c>
      <c r="C23" s="245" t="s">
        <v>177</v>
      </c>
      <c r="D23" s="246"/>
      <c r="E23" s="137">
        <v>35663.629999999997</v>
      </c>
      <c r="F23" s="59">
        <f>SUM('Cost Estimate'!K61:L61)</f>
        <v>42635.521732499998</v>
      </c>
      <c r="G23" s="44">
        <f t="shared" si="0"/>
        <v>6971.8917325000002</v>
      </c>
      <c r="H23" s="153">
        <f t="shared" si="1"/>
        <v>0.19549024405255441</v>
      </c>
      <c r="I23" s="17"/>
      <c r="J23" s="229" t="s">
        <v>191</v>
      </c>
      <c r="K23" s="20"/>
      <c r="L23" s="20"/>
    </row>
    <row r="24" spans="1:12" s="21" customFormat="1" ht="15" customHeight="1" x14ac:dyDescent="0.2">
      <c r="A24" s="16"/>
      <c r="B24" s="248">
        <v>11</v>
      </c>
      <c r="C24" s="245" t="s">
        <v>178</v>
      </c>
      <c r="D24" s="246"/>
      <c r="E24" s="137">
        <v>14950</v>
      </c>
      <c r="F24" s="59">
        <f>SUM('Cost Estimate'!K62:L62)</f>
        <v>13800</v>
      </c>
      <c r="G24" s="44">
        <f t="shared" si="0"/>
        <v>-1150</v>
      </c>
      <c r="H24" s="153">
        <f t="shared" si="1"/>
        <v>-7.6923076923076927E-2</v>
      </c>
      <c r="I24" s="17"/>
      <c r="J24" s="229" t="s">
        <v>191</v>
      </c>
      <c r="K24" s="20"/>
      <c r="L24" s="20"/>
    </row>
    <row r="25" spans="1:12" s="21" customFormat="1" ht="15" customHeight="1" x14ac:dyDescent="0.2">
      <c r="A25" s="16"/>
      <c r="B25" s="248">
        <v>12</v>
      </c>
      <c r="C25" s="558" t="s">
        <v>179</v>
      </c>
      <c r="D25" s="559"/>
      <c r="E25" s="137">
        <v>0</v>
      </c>
      <c r="F25" s="59"/>
      <c r="G25" s="44">
        <f t="shared" si="0"/>
        <v>0</v>
      </c>
      <c r="H25" s="153">
        <f t="shared" si="1"/>
        <v>0</v>
      </c>
      <c r="I25" s="17"/>
      <c r="J25" s="229" t="s">
        <v>191</v>
      </c>
      <c r="K25" s="20"/>
      <c r="L25" s="20"/>
    </row>
    <row r="26" spans="1:12" s="21" customFormat="1" ht="15" customHeight="1" x14ac:dyDescent="0.2">
      <c r="A26" s="16"/>
      <c r="B26" s="248">
        <v>13</v>
      </c>
      <c r="C26" s="566" t="s">
        <v>190</v>
      </c>
      <c r="D26" s="559"/>
      <c r="E26" s="231">
        <f>SUM(E22:E25)</f>
        <v>450288.63</v>
      </c>
      <c r="F26" s="232">
        <f>SUM(F22:F25)</f>
        <v>480004.20123249997</v>
      </c>
      <c r="G26" s="233">
        <f>F26-E26</f>
        <v>29715.571232499962</v>
      </c>
      <c r="H26" s="153">
        <f t="shared" si="1"/>
        <v>6.5992275293515548E-2</v>
      </c>
      <c r="I26" s="17"/>
      <c r="J26" s="229"/>
      <c r="K26" s="20"/>
      <c r="L26" s="20"/>
    </row>
    <row r="27" spans="1:12" s="16" customFormat="1" ht="6.75" customHeight="1" thickBot="1" x14ac:dyDescent="0.25">
      <c r="B27" s="52"/>
      <c r="C27" s="292"/>
      <c r="D27" s="292"/>
      <c r="E27" s="53"/>
      <c r="F27" s="53"/>
      <c r="G27" s="53"/>
      <c r="H27" s="54"/>
      <c r="I27" s="17"/>
      <c r="J27" s="224"/>
      <c r="K27" s="17"/>
      <c r="L27" s="17"/>
    </row>
    <row r="28" spans="1:12" s="21" customFormat="1" ht="15.75" customHeight="1" x14ac:dyDescent="0.2">
      <c r="A28" s="16"/>
      <c r="B28" s="563" t="s">
        <v>43</v>
      </c>
      <c r="C28" s="564"/>
      <c r="D28" s="564"/>
      <c r="E28" s="564"/>
      <c r="F28" s="564"/>
      <c r="G28" s="564"/>
      <c r="H28" s="565"/>
      <c r="I28" s="17"/>
      <c r="J28" s="227"/>
      <c r="K28" s="20"/>
      <c r="L28" s="20"/>
    </row>
    <row r="29" spans="1:12" s="22" customFormat="1" ht="14.25" customHeight="1" x14ac:dyDescent="0.2">
      <c r="B29" s="570" t="s">
        <v>40</v>
      </c>
      <c r="C29" s="517" t="s">
        <v>41</v>
      </c>
      <c r="D29" s="517"/>
      <c r="E29" s="571" t="str">
        <f>E13</f>
        <v>Select Previous Cost Estimate</v>
      </c>
      <c r="F29" s="517" t="s">
        <v>78</v>
      </c>
      <c r="G29" s="560" t="s">
        <v>45</v>
      </c>
      <c r="H29" s="561"/>
      <c r="I29" s="23"/>
      <c r="J29" s="225"/>
      <c r="K29" s="23"/>
      <c r="L29" s="23"/>
    </row>
    <row r="30" spans="1:12" s="19" customFormat="1" ht="32.450000000000003" customHeight="1" x14ac:dyDescent="0.2">
      <c r="A30" s="18"/>
      <c r="B30" s="570"/>
      <c r="C30" s="517"/>
      <c r="D30" s="517"/>
      <c r="E30" s="571"/>
      <c r="F30" s="517"/>
      <c r="G30" s="67" t="s">
        <v>31</v>
      </c>
      <c r="H30" s="68" t="s">
        <v>12</v>
      </c>
      <c r="I30" s="18"/>
      <c r="J30" s="236"/>
    </row>
    <row r="31" spans="1:12" s="21" customFormat="1" ht="15" customHeight="1" x14ac:dyDescent="0.2">
      <c r="A31" s="16"/>
      <c r="B31" s="51">
        <v>1</v>
      </c>
      <c r="C31" s="553" t="s">
        <v>44</v>
      </c>
      <c r="D31" s="553"/>
      <c r="E31" s="149">
        <v>2</v>
      </c>
      <c r="F31" s="60">
        <v>2</v>
      </c>
      <c r="G31" s="45">
        <f>F31-E31</f>
        <v>0</v>
      </c>
      <c r="H31" s="153">
        <f>IF(E31,G31/E31,0)</f>
        <v>0</v>
      </c>
      <c r="I31" s="17"/>
      <c r="J31" s="229" t="s">
        <v>192</v>
      </c>
      <c r="K31" s="20"/>
      <c r="L31" s="20"/>
    </row>
    <row r="32" spans="1:12" s="21" customFormat="1" ht="6.75" customHeight="1" thickBot="1" x14ac:dyDescent="0.25">
      <c r="A32" s="16"/>
      <c r="B32" s="55"/>
      <c r="C32" s="4"/>
      <c r="D32" s="4"/>
      <c r="E32" s="53"/>
      <c r="F32" s="53"/>
      <c r="G32" s="53"/>
      <c r="H32" s="54"/>
      <c r="I32" s="17"/>
      <c r="J32" s="237"/>
      <c r="K32" s="20"/>
      <c r="L32" s="20"/>
    </row>
    <row r="33" spans="1:12" s="21" customFormat="1" ht="6.75" customHeight="1" x14ac:dyDescent="0.2">
      <c r="A33" s="16"/>
      <c r="B33" s="56"/>
      <c r="C33" s="10"/>
      <c r="D33" s="10"/>
      <c r="E33" s="57"/>
      <c r="F33" s="57"/>
      <c r="G33" s="57"/>
      <c r="H33" s="58"/>
      <c r="I33" s="17"/>
      <c r="J33" s="237"/>
      <c r="K33" s="20"/>
      <c r="L33" s="20"/>
    </row>
    <row r="34" spans="1:12" s="21" customFormat="1" ht="12.75" x14ac:dyDescent="0.2">
      <c r="A34" s="16"/>
      <c r="B34" s="38" t="s">
        <v>39</v>
      </c>
      <c r="C34" s="9"/>
      <c r="D34" s="9"/>
      <c r="E34" s="39"/>
      <c r="F34" s="39"/>
      <c r="G34" s="39"/>
      <c r="H34" s="40"/>
      <c r="I34" s="17"/>
      <c r="J34" s="237"/>
      <c r="K34" s="20"/>
      <c r="L34" s="20"/>
    </row>
    <row r="35" spans="1:12" s="21" customFormat="1" ht="30" customHeight="1" x14ac:dyDescent="0.2">
      <c r="A35" s="16"/>
      <c r="B35" s="568" t="s">
        <v>69</v>
      </c>
      <c r="C35" s="283"/>
      <c r="D35" s="283"/>
      <c r="E35" s="283"/>
      <c r="F35" s="283"/>
      <c r="G35" s="283"/>
      <c r="H35" s="569"/>
      <c r="I35" s="17"/>
      <c r="J35" s="237"/>
      <c r="K35" s="20"/>
      <c r="L35" s="20"/>
    </row>
    <row r="36" spans="1:12" s="21" customFormat="1" ht="15" customHeight="1" x14ac:dyDescent="0.2">
      <c r="A36" s="16"/>
      <c r="B36" s="572"/>
      <c r="C36" s="573"/>
      <c r="D36" s="573"/>
      <c r="E36" s="573"/>
      <c r="F36" s="573"/>
      <c r="G36" s="573"/>
      <c r="H36" s="574"/>
      <c r="I36" s="17"/>
      <c r="J36" s="237"/>
      <c r="K36" s="20"/>
      <c r="L36" s="20"/>
    </row>
    <row r="37" spans="1:12" s="21" customFormat="1" ht="15" customHeight="1" x14ac:dyDescent="0.2">
      <c r="A37" s="16"/>
      <c r="B37" s="572"/>
      <c r="C37" s="573"/>
      <c r="D37" s="573"/>
      <c r="E37" s="573"/>
      <c r="F37" s="573"/>
      <c r="G37" s="573"/>
      <c r="H37" s="574"/>
      <c r="I37" s="17"/>
      <c r="J37" s="229" t="s">
        <v>193</v>
      </c>
      <c r="K37" s="20"/>
      <c r="L37" s="20"/>
    </row>
    <row r="38" spans="1:12" s="21" customFormat="1" ht="15" customHeight="1" x14ac:dyDescent="0.2">
      <c r="A38" s="16"/>
      <c r="B38" s="572"/>
      <c r="C38" s="573"/>
      <c r="D38" s="573"/>
      <c r="E38" s="573"/>
      <c r="F38" s="573"/>
      <c r="G38" s="573"/>
      <c r="H38" s="574"/>
      <c r="I38" s="17"/>
      <c r="J38" s="237"/>
      <c r="K38" s="20"/>
      <c r="L38" s="20"/>
    </row>
    <row r="39" spans="1:12" s="21" customFormat="1" ht="15" customHeight="1" x14ac:dyDescent="0.2">
      <c r="A39" s="16"/>
      <c r="B39" s="572"/>
      <c r="C39" s="573"/>
      <c r="D39" s="573"/>
      <c r="E39" s="573"/>
      <c r="F39" s="573"/>
      <c r="G39" s="573"/>
      <c r="H39" s="574"/>
      <c r="I39" s="17"/>
      <c r="J39" s="234"/>
      <c r="K39" s="20"/>
      <c r="L39" s="20"/>
    </row>
    <row r="40" spans="1:12" s="21" customFormat="1" ht="15" customHeight="1" x14ac:dyDescent="0.2">
      <c r="A40" s="16"/>
      <c r="B40" s="572"/>
      <c r="C40" s="573"/>
      <c r="D40" s="573"/>
      <c r="E40" s="573"/>
      <c r="F40" s="573"/>
      <c r="G40" s="573"/>
      <c r="H40" s="574"/>
      <c r="I40" s="17"/>
      <c r="J40" s="234"/>
      <c r="K40" s="20"/>
      <c r="L40" s="20"/>
    </row>
    <row r="41" spans="1:12" s="21" customFormat="1" ht="15" customHeight="1" x14ac:dyDescent="0.2">
      <c r="A41" s="16"/>
      <c r="B41" s="572"/>
      <c r="C41" s="573"/>
      <c r="D41" s="573"/>
      <c r="E41" s="573"/>
      <c r="F41" s="573"/>
      <c r="G41" s="573"/>
      <c r="H41" s="574"/>
      <c r="I41" s="17"/>
      <c r="J41" s="234"/>
      <c r="K41" s="20"/>
      <c r="L41" s="20"/>
    </row>
    <row r="42" spans="1:12" s="21" customFormat="1" ht="15" customHeight="1" x14ac:dyDescent="0.2">
      <c r="A42" s="16"/>
      <c r="B42" s="572"/>
      <c r="C42" s="573"/>
      <c r="D42" s="573"/>
      <c r="E42" s="573"/>
      <c r="F42" s="573"/>
      <c r="G42" s="573"/>
      <c r="H42" s="574"/>
      <c r="I42" s="17"/>
      <c r="J42" s="234"/>
      <c r="K42" s="20"/>
      <c r="L42" s="20"/>
    </row>
    <row r="43" spans="1:12" s="21" customFormat="1" ht="15" customHeight="1" x14ac:dyDescent="0.2">
      <c r="A43" s="16"/>
      <c r="B43" s="572"/>
      <c r="C43" s="573"/>
      <c r="D43" s="573"/>
      <c r="E43" s="573"/>
      <c r="F43" s="573"/>
      <c r="G43" s="573"/>
      <c r="H43" s="574"/>
      <c r="I43" s="17"/>
      <c r="J43" s="234"/>
      <c r="K43" s="20"/>
      <c r="L43" s="20"/>
    </row>
    <row r="44" spans="1:12" s="21" customFormat="1" ht="15" customHeight="1" x14ac:dyDescent="0.2">
      <c r="A44" s="16"/>
      <c r="B44" s="572"/>
      <c r="C44" s="573"/>
      <c r="D44" s="573"/>
      <c r="E44" s="573"/>
      <c r="F44" s="573"/>
      <c r="G44" s="573"/>
      <c r="H44" s="574"/>
      <c r="I44" s="17"/>
      <c r="J44" s="234"/>
      <c r="K44" s="20"/>
      <c r="L44" s="20"/>
    </row>
    <row r="45" spans="1:12" s="21" customFormat="1" ht="15" customHeight="1" x14ac:dyDescent="0.2">
      <c r="A45" s="16"/>
      <c r="B45" s="572"/>
      <c r="C45" s="573"/>
      <c r="D45" s="573"/>
      <c r="E45" s="573"/>
      <c r="F45" s="573"/>
      <c r="G45" s="573"/>
      <c r="H45" s="574"/>
      <c r="I45" s="17"/>
      <c r="J45" s="234"/>
      <c r="K45" s="20"/>
      <c r="L45" s="20"/>
    </row>
    <row r="46" spans="1:12" s="21" customFormat="1" ht="15" customHeight="1" x14ac:dyDescent="0.2">
      <c r="A46" s="16"/>
      <c r="B46" s="572"/>
      <c r="C46" s="573"/>
      <c r="D46" s="573"/>
      <c r="E46" s="573"/>
      <c r="F46" s="573"/>
      <c r="G46" s="573"/>
      <c r="H46" s="574"/>
      <c r="I46" s="17"/>
      <c r="J46" s="234"/>
      <c r="K46" s="20"/>
      <c r="L46" s="20"/>
    </row>
    <row r="47" spans="1:12" s="21" customFormat="1" ht="15" customHeight="1" x14ac:dyDescent="0.2">
      <c r="A47" s="16"/>
      <c r="B47" s="572"/>
      <c r="C47" s="573"/>
      <c r="D47" s="573"/>
      <c r="E47" s="573"/>
      <c r="F47" s="573"/>
      <c r="G47" s="573"/>
      <c r="H47" s="574"/>
      <c r="I47" s="17"/>
      <c r="J47" s="234"/>
      <c r="K47" s="20"/>
      <c r="L47" s="20"/>
    </row>
    <row r="48" spans="1:12" s="16" customFormat="1" ht="15.75" customHeight="1" thickBot="1" x14ac:dyDescent="0.25">
      <c r="B48" s="572"/>
      <c r="C48" s="573"/>
      <c r="D48" s="573"/>
      <c r="E48" s="573"/>
      <c r="F48" s="573"/>
      <c r="G48" s="573"/>
      <c r="H48" s="574"/>
      <c r="I48" s="17"/>
      <c r="J48" s="234"/>
      <c r="K48" s="17"/>
      <c r="L48" s="17"/>
    </row>
    <row r="49" spans="1:15" s="21" customFormat="1" ht="6.75" customHeight="1" thickBot="1" x14ac:dyDescent="0.25">
      <c r="A49" s="16"/>
      <c r="B49" s="30"/>
      <c r="C49" s="31"/>
      <c r="D49" s="31"/>
      <c r="E49" s="31"/>
      <c r="F49" s="31"/>
      <c r="G49" s="31"/>
      <c r="H49" s="32"/>
      <c r="I49" s="17"/>
      <c r="J49" s="234"/>
      <c r="K49" s="20"/>
      <c r="L49" s="20"/>
    </row>
    <row r="50" spans="1:15" s="25" customFormat="1" ht="12.75" x14ac:dyDescent="0.2">
      <c r="A50" s="22"/>
      <c r="B50" s="65" t="s">
        <v>53</v>
      </c>
      <c r="C50" s="562" t="s">
        <v>3</v>
      </c>
      <c r="D50" s="562"/>
      <c r="E50" s="562"/>
      <c r="F50" s="29" t="s">
        <v>34</v>
      </c>
      <c r="G50" s="29" t="s">
        <v>35</v>
      </c>
      <c r="H50" s="66" t="s">
        <v>6</v>
      </c>
      <c r="I50" s="23"/>
      <c r="J50" s="235"/>
      <c r="K50" s="24"/>
      <c r="L50" s="24"/>
    </row>
    <row r="51" spans="1:15" s="21" customFormat="1" ht="15" x14ac:dyDescent="0.2">
      <c r="A51" s="16"/>
      <c r="B51" s="146"/>
      <c r="C51" s="548"/>
      <c r="D51" s="548"/>
      <c r="E51" s="548"/>
      <c r="F51" s="147" t="s">
        <v>166</v>
      </c>
      <c r="G51" s="147" t="s">
        <v>167</v>
      </c>
      <c r="H51" s="148">
        <v>44843</v>
      </c>
      <c r="I51" s="17"/>
      <c r="J51" s="268" t="s">
        <v>168</v>
      </c>
      <c r="K51" s="270"/>
      <c r="L51" s="270"/>
      <c r="M51" s="270"/>
      <c r="N51" s="270"/>
      <c r="O51" s="270"/>
    </row>
    <row r="52" spans="1:15" s="21" customFormat="1" ht="13.5" thickBot="1" x14ac:dyDescent="0.25">
      <c r="A52" s="16"/>
      <c r="B52" s="150"/>
      <c r="C52" s="567"/>
      <c r="D52" s="567"/>
      <c r="E52" s="567"/>
      <c r="F52" s="151"/>
      <c r="G52" s="151"/>
      <c r="H52" s="152"/>
      <c r="I52" s="17"/>
      <c r="J52" s="227"/>
      <c r="K52" s="20"/>
      <c r="L52" s="20"/>
    </row>
    <row r="53" spans="1:15" s="21" customFormat="1" ht="6.75" customHeight="1" x14ac:dyDescent="0.2">
      <c r="A53" s="16"/>
      <c r="B53" s="17"/>
      <c r="C53" s="17"/>
      <c r="D53" s="17"/>
      <c r="E53" s="17"/>
      <c r="F53" s="17"/>
      <c r="G53" s="17"/>
      <c r="H53" s="17"/>
      <c r="I53" s="17"/>
      <c r="J53" s="227"/>
      <c r="K53" s="20"/>
      <c r="L53" s="20"/>
    </row>
    <row r="54" spans="1:15" s="21" customFormat="1" ht="12.75" x14ac:dyDescent="0.2">
      <c r="A54" s="16"/>
      <c r="B54" s="20"/>
      <c r="C54" s="20"/>
      <c r="D54" s="20"/>
      <c r="E54" s="20"/>
      <c r="F54" s="20"/>
      <c r="G54" s="20"/>
      <c r="H54" s="20"/>
      <c r="I54" s="17"/>
      <c r="J54" s="227"/>
      <c r="K54" s="20"/>
      <c r="L54" s="20"/>
    </row>
  </sheetData>
  <sheetProtection algorithmName="SHA-512" hashValue="ewACRLkJSirz+A6zhomwOVK4HZQKn0dqybFS58Rq0cBwlXsSA4aId9SzprNzzJo7MHESj8lmEF16pbDOiUaESw==" saltValue="wYrkklvcySrNgawOkxKqYA==" spinCount="100000" sheet="1" selectLockedCells="1"/>
  <mergeCells count="35">
    <mergeCell ref="C52:E52"/>
    <mergeCell ref="B35:H35"/>
    <mergeCell ref="B13:B14"/>
    <mergeCell ref="B29:B30"/>
    <mergeCell ref="C29:D30"/>
    <mergeCell ref="E29:E30"/>
    <mergeCell ref="C16:D16"/>
    <mergeCell ref="C15:D15"/>
    <mergeCell ref="B36:H48"/>
    <mergeCell ref="F13:F14"/>
    <mergeCell ref="E13:E14"/>
    <mergeCell ref="C31:D31"/>
    <mergeCell ref="F29:F30"/>
    <mergeCell ref="C21:D21"/>
    <mergeCell ref="J51:O51"/>
    <mergeCell ref="C50:E50"/>
    <mergeCell ref="C51:E51"/>
    <mergeCell ref="B28:H28"/>
    <mergeCell ref="C26:D26"/>
    <mergeCell ref="G29:H29"/>
    <mergeCell ref="L6:Q6"/>
    <mergeCell ref="B3:H6"/>
    <mergeCell ref="C17:D17"/>
    <mergeCell ref="C27:D27"/>
    <mergeCell ref="C22:D22"/>
    <mergeCell ref="C13:D14"/>
    <mergeCell ref="D9:H9"/>
    <mergeCell ref="D7:H7"/>
    <mergeCell ref="B9:C9"/>
    <mergeCell ref="B7:C7"/>
    <mergeCell ref="C19:D19"/>
    <mergeCell ref="C18:D18"/>
    <mergeCell ref="C20:D20"/>
    <mergeCell ref="C25:D25"/>
    <mergeCell ref="G13:H13"/>
  </mergeCells>
  <dataValidations count="1">
    <dataValidation type="list" allowBlank="1" showInputMessage="1" showErrorMessage="1" sqref="E13:E14">
      <formula1>#REF!</formula1>
    </dataValidation>
  </dataValidations>
  <pageMargins left="0" right="0" top="0" bottom="0" header="0" footer="0"/>
  <pageSetup paperSize="8" scale="8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pane ySplit="2" topLeftCell="A3" activePane="bottomLeft" state="frozen"/>
      <selection pane="bottomLeft" activeCell="J15" sqref="J15"/>
    </sheetView>
  </sheetViews>
  <sheetFormatPr defaultRowHeight="15" x14ac:dyDescent="0.25"/>
  <cols>
    <col min="1" max="1" width="5.85546875" style="176" customWidth="1"/>
    <col min="2" max="2" width="63.42578125" customWidth="1"/>
    <col min="3" max="4" width="9.140625" style="176"/>
    <col min="5" max="6" width="12.140625" style="177" customWidth="1"/>
    <col min="7" max="7" width="3.7109375" customWidth="1"/>
    <col min="8" max="8" width="10.5703125" style="186" bestFit="1" customWidth="1"/>
  </cols>
  <sheetData>
    <row r="1" spans="1:8" x14ac:dyDescent="0.25">
      <c r="H1" s="219" t="s">
        <v>185</v>
      </c>
    </row>
    <row r="2" spans="1:8" s="180" customFormat="1" x14ac:dyDescent="0.25">
      <c r="A2" s="178" t="s">
        <v>40</v>
      </c>
      <c r="B2" s="178" t="s">
        <v>120</v>
      </c>
      <c r="C2" s="178" t="s">
        <v>121</v>
      </c>
      <c r="D2" s="178" t="s">
        <v>122</v>
      </c>
      <c r="E2" s="179" t="s">
        <v>123</v>
      </c>
      <c r="F2" s="179" t="s">
        <v>124</v>
      </c>
      <c r="H2" s="251" t="s">
        <v>208</v>
      </c>
    </row>
    <row r="3" spans="1:8" x14ac:dyDescent="0.25">
      <c r="A3" s="181"/>
      <c r="B3" s="182"/>
      <c r="D3" s="183"/>
      <c r="E3" s="184"/>
      <c r="F3" s="185"/>
      <c r="H3" s="214"/>
    </row>
    <row r="4" spans="1:8" x14ac:dyDescent="0.25">
      <c r="A4" s="181"/>
      <c r="B4" s="187" t="s">
        <v>125</v>
      </c>
      <c r="D4" s="188"/>
      <c r="E4" s="184"/>
      <c r="F4" s="189"/>
      <c r="H4" s="214" t="s">
        <v>126</v>
      </c>
    </row>
    <row r="5" spans="1:8" x14ac:dyDescent="0.25">
      <c r="A5" s="181"/>
      <c r="B5" s="190"/>
      <c r="D5" s="188"/>
      <c r="E5" s="184"/>
      <c r="F5" s="189"/>
      <c r="H5" s="214"/>
    </row>
    <row r="6" spans="1:8" x14ac:dyDescent="0.25">
      <c r="A6" s="181"/>
      <c r="B6" s="190" t="s">
        <v>127</v>
      </c>
      <c r="C6" s="176">
        <f>8*5</f>
        <v>40</v>
      </c>
      <c r="D6" s="188" t="s">
        <v>128</v>
      </c>
      <c r="E6" s="184">
        <v>250</v>
      </c>
      <c r="F6" s="189">
        <f>E6*C6</f>
        <v>10000</v>
      </c>
      <c r="H6" s="214"/>
    </row>
    <row r="7" spans="1:8" x14ac:dyDescent="0.25">
      <c r="A7" s="181"/>
      <c r="B7" s="190" t="s">
        <v>129</v>
      </c>
      <c r="C7" s="176">
        <f>5*5*8</f>
        <v>200</v>
      </c>
      <c r="D7" s="188" t="s">
        <v>128</v>
      </c>
      <c r="E7" s="184">
        <v>170</v>
      </c>
      <c r="F7" s="189">
        <f>E7*C7</f>
        <v>34000</v>
      </c>
      <c r="H7" s="214"/>
    </row>
    <row r="8" spans="1:8" x14ac:dyDescent="0.25">
      <c r="A8" s="181"/>
      <c r="B8" s="190" t="s">
        <v>130</v>
      </c>
      <c r="C8" s="176">
        <f>2*5*4</f>
        <v>40</v>
      </c>
      <c r="D8" s="188" t="s">
        <v>128</v>
      </c>
      <c r="E8" s="184">
        <v>200</v>
      </c>
      <c r="F8" s="189">
        <f>E8*C8</f>
        <v>8000</v>
      </c>
      <c r="H8" s="214"/>
    </row>
    <row r="9" spans="1:8" x14ac:dyDescent="0.25">
      <c r="A9" s="181"/>
      <c r="B9" s="190"/>
      <c r="D9" s="188"/>
      <c r="E9" s="184"/>
      <c r="F9" s="191"/>
      <c r="H9" s="214"/>
    </row>
    <row r="10" spans="1:8" ht="15.75" thickBot="1" x14ac:dyDescent="0.3">
      <c r="A10" s="181"/>
      <c r="B10" s="190"/>
      <c r="D10" s="188"/>
      <c r="E10" s="184"/>
      <c r="F10" s="204">
        <f>SUM(F6:F9)</f>
        <v>52000</v>
      </c>
      <c r="H10" s="214"/>
    </row>
    <row r="11" spans="1:8" ht="15.75" thickTop="1" x14ac:dyDescent="0.25">
      <c r="A11" s="181"/>
      <c r="B11" s="190"/>
      <c r="D11" s="188"/>
      <c r="E11" s="184"/>
      <c r="F11" s="192"/>
      <c r="H11" s="214"/>
    </row>
    <row r="12" spans="1:8" x14ac:dyDescent="0.25">
      <c r="A12" s="181"/>
      <c r="B12" s="190"/>
      <c r="D12" s="188"/>
      <c r="E12" s="184"/>
      <c r="F12" s="189"/>
      <c r="H12" s="214"/>
    </row>
    <row r="13" spans="1:8" x14ac:dyDescent="0.25">
      <c r="A13" s="181"/>
      <c r="B13" s="187" t="s">
        <v>131</v>
      </c>
      <c r="D13" s="188"/>
      <c r="E13" s="184"/>
      <c r="F13" s="189"/>
      <c r="H13" s="214"/>
    </row>
    <row r="14" spans="1:8" x14ac:dyDescent="0.25">
      <c r="A14" s="181"/>
      <c r="B14" s="190"/>
      <c r="D14" s="188"/>
      <c r="E14" s="184"/>
      <c r="F14" s="189"/>
      <c r="H14" s="214"/>
    </row>
    <row r="15" spans="1:8" ht="105" x14ac:dyDescent="0.25">
      <c r="A15" s="181"/>
      <c r="B15" s="193" t="s">
        <v>132</v>
      </c>
      <c r="C15" s="188">
        <v>1</v>
      </c>
      <c r="D15" s="188" t="s">
        <v>133</v>
      </c>
      <c r="E15" s="184">
        <v>35000</v>
      </c>
      <c r="F15" s="189">
        <f>E15*C15</f>
        <v>35000</v>
      </c>
      <c r="H15" s="214"/>
    </row>
    <row r="16" spans="1:8" x14ac:dyDescent="0.25">
      <c r="A16" s="181"/>
      <c r="B16" s="190"/>
      <c r="D16" s="188"/>
      <c r="E16" s="184"/>
      <c r="F16" s="191"/>
      <c r="H16" s="214"/>
    </row>
    <row r="17" spans="1:8" ht="15.75" thickBot="1" x14ac:dyDescent="0.3">
      <c r="A17" s="181"/>
      <c r="B17" s="190"/>
      <c r="D17" s="188"/>
      <c r="E17" s="184"/>
      <c r="F17" s="204">
        <f>SUM(F15:F16)</f>
        <v>35000</v>
      </c>
      <c r="H17" s="214" t="s">
        <v>176</v>
      </c>
    </row>
    <row r="18" spans="1:8" ht="15.75" thickTop="1" x14ac:dyDescent="0.25">
      <c r="A18" s="181"/>
      <c r="B18" s="190"/>
      <c r="D18" s="188"/>
      <c r="E18" s="184"/>
      <c r="F18" s="192"/>
      <c r="H18" s="214"/>
    </row>
    <row r="19" spans="1:8" x14ac:dyDescent="0.25">
      <c r="A19" s="181"/>
      <c r="B19" s="190"/>
      <c r="D19" s="188"/>
      <c r="E19" s="184"/>
      <c r="F19" s="189"/>
      <c r="H19" s="214"/>
    </row>
    <row r="20" spans="1:8" x14ac:dyDescent="0.25">
      <c r="A20" s="181"/>
      <c r="B20" s="187" t="s">
        <v>134</v>
      </c>
      <c r="D20" s="188"/>
      <c r="E20" s="184"/>
      <c r="F20" s="189"/>
      <c r="H20" s="214" t="s">
        <v>135</v>
      </c>
    </row>
    <row r="21" spans="1:8" x14ac:dyDescent="0.25">
      <c r="A21" s="181"/>
      <c r="B21" s="187"/>
      <c r="D21" s="188"/>
      <c r="E21" s="184"/>
      <c r="F21" s="189"/>
      <c r="H21" s="214"/>
    </row>
    <row r="22" spans="1:8" x14ac:dyDescent="0.25">
      <c r="A22" s="181"/>
      <c r="B22" s="190" t="s">
        <v>136</v>
      </c>
      <c r="C22" s="176">
        <f>500*0.1*2</f>
        <v>100</v>
      </c>
      <c r="D22" s="188" t="s">
        <v>137</v>
      </c>
      <c r="E22" s="184">
        <v>135</v>
      </c>
      <c r="F22" s="189">
        <f t="shared" ref="F22:F28" si="0">E22*C22</f>
        <v>13500</v>
      </c>
      <c r="H22" s="214"/>
    </row>
    <row r="23" spans="1:8" x14ac:dyDescent="0.25">
      <c r="A23" s="181"/>
      <c r="B23" s="190" t="s">
        <v>138</v>
      </c>
      <c r="C23" s="176">
        <v>115</v>
      </c>
      <c r="D23" s="188" t="s">
        <v>139</v>
      </c>
      <c r="E23" s="184">
        <v>18</v>
      </c>
      <c r="F23" s="189">
        <f t="shared" si="0"/>
        <v>2070</v>
      </c>
    </row>
    <row r="24" spans="1:8" x14ac:dyDescent="0.25">
      <c r="A24" s="181"/>
      <c r="B24" s="190" t="s">
        <v>140</v>
      </c>
      <c r="C24" s="176">
        <v>110</v>
      </c>
      <c r="D24" s="188" t="s">
        <v>139</v>
      </c>
      <c r="E24" s="184">
        <v>50</v>
      </c>
      <c r="F24" s="189">
        <f t="shared" si="0"/>
        <v>5500</v>
      </c>
    </row>
    <row r="25" spans="1:8" x14ac:dyDescent="0.25">
      <c r="A25" s="181"/>
      <c r="B25" s="190" t="s">
        <v>141</v>
      </c>
      <c r="C25" s="176">
        <v>560</v>
      </c>
      <c r="D25" s="188" t="s">
        <v>139</v>
      </c>
      <c r="E25" s="184">
        <v>20</v>
      </c>
      <c r="F25" s="189">
        <f t="shared" si="0"/>
        <v>11200</v>
      </c>
    </row>
    <row r="26" spans="1:8" x14ac:dyDescent="0.25">
      <c r="A26" s="181"/>
      <c r="B26" s="190" t="s">
        <v>142</v>
      </c>
      <c r="C26" s="176">
        <v>50</v>
      </c>
      <c r="D26" s="188" t="s">
        <v>137</v>
      </c>
      <c r="E26" s="184">
        <v>120</v>
      </c>
      <c r="F26" s="189">
        <f t="shared" si="0"/>
        <v>6000</v>
      </c>
    </row>
    <row r="27" spans="1:8" x14ac:dyDescent="0.25">
      <c r="A27" s="181"/>
      <c r="B27" s="190" t="s">
        <v>143</v>
      </c>
      <c r="C27" s="176">
        <v>1</v>
      </c>
      <c r="D27" s="188" t="s">
        <v>133</v>
      </c>
      <c r="E27" s="184">
        <v>3500</v>
      </c>
      <c r="F27" s="189">
        <f t="shared" si="0"/>
        <v>3500</v>
      </c>
    </row>
    <row r="28" spans="1:8" x14ac:dyDescent="0.25">
      <c r="A28" s="181"/>
      <c r="B28" s="190" t="s">
        <v>144</v>
      </c>
      <c r="C28" s="176">
        <v>1</v>
      </c>
      <c r="D28" s="188" t="s">
        <v>133</v>
      </c>
      <c r="E28" s="184">
        <v>150</v>
      </c>
      <c r="F28" s="189">
        <f t="shared" si="0"/>
        <v>150</v>
      </c>
    </row>
    <row r="29" spans="1:8" x14ac:dyDescent="0.25">
      <c r="A29" s="181"/>
      <c r="B29" s="190" t="s">
        <v>145</v>
      </c>
      <c r="C29" s="176">
        <v>1</v>
      </c>
      <c r="D29" s="188" t="s">
        <v>133</v>
      </c>
      <c r="E29" s="184">
        <v>1500</v>
      </c>
      <c r="F29" s="189">
        <f>E29*C29</f>
        <v>1500</v>
      </c>
    </row>
    <row r="30" spans="1:8" x14ac:dyDescent="0.25">
      <c r="A30" s="181"/>
      <c r="B30" s="190" t="s">
        <v>146</v>
      </c>
      <c r="C30" s="176">
        <v>1</v>
      </c>
      <c r="D30" s="188" t="s">
        <v>133</v>
      </c>
      <c r="E30" s="184">
        <v>3500</v>
      </c>
      <c r="F30" s="189">
        <f>E30*C30</f>
        <v>3500</v>
      </c>
    </row>
    <row r="31" spans="1:8" x14ac:dyDescent="0.25">
      <c r="A31" s="181"/>
      <c r="B31" s="190" t="s">
        <v>147</v>
      </c>
      <c r="C31" s="176">
        <v>8</v>
      </c>
      <c r="D31" s="188" t="s">
        <v>148</v>
      </c>
      <c r="E31" s="184">
        <v>200</v>
      </c>
      <c r="F31" s="189">
        <f>E31*C31</f>
        <v>1600</v>
      </c>
    </row>
    <row r="32" spans="1:8" x14ac:dyDescent="0.25">
      <c r="A32" s="181"/>
      <c r="B32" s="190"/>
      <c r="D32" s="188"/>
      <c r="E32" s="184"/>
      <c r="F32" s="189"/>
    </row>
    <row r="33" spans="1:8" x14ac:dyDescent="0.25">
      <c r="A33" s="181"/>
      <c r="B33" s="190"/>
      <c r="D33" s="188"/>
      <c r="E33" s="184"/>
      <c r="F33" s="189">
        <f>SUM(F22:F32)</f>
        <v>48520</v>
      </c>
    </row>
    <row r="34" spans="1:8" x14ac:dyDescent="0.25">
      <c r="A34" s="181"/>
      <c r="B34" s="190"/>
      <c r="D34" s="188"/>
      <c r="E34" s="194">
        <v>0.23</v>
      </c>
      <c r="F34" s="189">
        <f>F33*E34</f>
        <v>11159.6</v>
      </c>
      <c r="H34" s="195"/>
    </row>
    <row r="35" spans="1:8" ht="15.75" thickBot="1" x14ac:dyDescent="0.3">
      <c r="A35" s="181"/>
      <c r="B35" s="190"/>
      <c r="D35" s="188"/>
      <c r="E35" s="184"/>
      <c r="F35" s="205">
        <f>SUM(F33:F34)</f>
        <v>59679.6</v>
      </c>
    </row>
    <row r="36" spans="1:8" ht="15.75" thickTop="1" x14ac:dyDescent="0.25">
      <c r="A36" s="181"/>
      <c r="B36" s="190"/>
      <c r="D36" s="188"/>
      <c r="E36" s="184"/>
      <c r="F36" s="189"/>
    </row>
    <row r="37" spans="1:8" x14ac:dyDescent="0.25">
      <c r="A37" s="181"/>
      <c r="B37" s="190"/>
      <c r="D37" s="188"/>
      <c r="E37" s="184"/>
      <c r="F37" s="189"/>
    </row>
    <row r="38" spans="1:8" x14ac:dyDescent="0.25">
      <c r="A38" s="196"/>
      <c r="B38" s="197"/>
      <c r="C38" s="198"/>
      <c r="D38" s="198"/>
      <c r="E38" s="199"/>
      <c r="F38" s="200"/>
    </row>
  </sheetData>
  <sheetProtection algorithmName="SHA-512" hashValue="b6VkElH4gHfzctMPrLbjhkDoeNTFxmInu709USm+gH4g9wjk5LBxwm8EIOitVl61Av27n93l+7P2qQKFGyRnIg==" saltValue="+4eU8v0rJiIb3vjyVe3hU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Cost Estimate</vt:lpstr>
      <vt:lpstr>PCD Summary</vt:lpstr>
      <vt:lpstr>Assumptions</vt:lpstr>
      <vt:lpstr>Expenditure Profile</vt:lpstr>
      <vt:lpstr>Estimate Comparisons</vt:lpstr>
      <vt:lpstr>Calc Sheet</vt:lpstr>
      <vt:lpstr>Assumptions!Print_Area</vt:lpstr>
      <vt:lpstr>'Cost Estimate'!Print_Area</vt:lpstr>
      <vt:lpstr>'Estimate Comparisons'!Print_Area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2023-02-13T10:23:10Z</cp:lastPrinted>
  <dcterms:created xsi:type="dcterms:W3CDTF">2018-09-18T07:45:14Z</dcterms:created>
  <dcterms:modified xsi:type="dcterms:W3CDTF">2023-07-28T15:08:45Z</dcterms:modified>
</cp:coreProperties>
</file>