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ownloads\Band 1 - WE\PH5_Detailed Design\"/>
    </mc:Choice>
  </mc:AlternateContent>
  <bookViews>
    <workbookView xWindow="0" yWindow="0" windowWidth="28800" windowHeight="12300" activeTab="1"/>
  </bookViews>
  <sheets>
    <sheet name="Cost Estimate" sheetId="12" r:id="rId1"/>
    <sheet name="PCD Summary" sheetId="15" r:id="rId2"/>
    <sheet name="Assumptions" sheetId="4" r:id="rId3"/>
    <sheet name="Expenditure Profile" sheetId="13" r:id="rId4"/>
    <sheet name="Comparisons" sheetId="14" r:id="rId5"/>
    <sheet name="Calculation Sheet" sheetId="16" r:id="rId6"/>
  </sheets>
  <definedNames>
    <definedName name="_xlnm.Print_Area" localSheetId="2">Assumptions!$B$1:$AC$74</definedName>
    <definedName name="_xlnm.Print_Area" localSheetId="5">'Calculation Sheet'!$A$1:$Q$41</definedName>
    <definedName name="_xlnm.Print_Area" localSheetId="4">Comparisons!$B$1:$W$53</definedName>
    <definedName name="_xlnm.Print_Area" localSheetId="0">'Cost Estimate'!$B$1:$AE$93</definedName>
    <definedName name="_xlnm.Print_Area" localSheetId="3">'Expenditure Profile'!$B$1:$AD$70</definedName>
    <definedName name="_xlnm.Print_Area" localSheetId="1">'PCD Summary'!$A$1:$AD$39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4" i="12" l="1"/>
  <c r="L32" i="15" l="1"/>
  <c r="L29" i="15" l="1"/>
  <c r="L28" i="15"/>
  <c r="L27" i="15"/>
  <c r="L26" i="15"/>
  <c r="L19" i="15"/>
  <c r="L20" i="15"/>
  <c r="L21" i="15"/>
  <c r="L22" i="15"/>
  <c r="L23" i="15"/>
  <c r="L18" i="15"/>
  <c r="L17" i="15"/>
  <c r="I29" i="15"/>
  <c r="K29" i="15" s="1"/>
  <c r="I28" i="15"/>
  <c r="K28" i="15" s="1"/>
  <c r="I27" i="15"/>
  <c r="K27" i="15" s="1"/>
  <c r="I26" i="15"/>
  <c r="K26" i="15" s="1"/>
  <c r="I25" i="15"/>
  <c r="L25" i="15" s="1"/>
  <c r="I24" i="15"/>
  <c r="K24" i="15" s="1"/>
  <c r="L24" i="15" s="1"/>
  <c r="I23" i="15"/>
  <c r="K23" i="15" s="1"/>
  <c r="I22" i="15"/>
  <c r="I21" i="15"/>
  <c r="I20" i="15"/>
  <c r="I19" i="15"/>
  <c r="I18" i="15"/>
  <c r="I17" i="15"/>
  <c r="L34" i="15" l="1"/>
  <c r="E25" i="14" l="1"/>
  <c r="E21" i="14"/>
  <c r="O29" i="12"/>
  <c r="H24" i="14" l="1"/>
  <c r="F23" i="16" l="1"/>
  <c r="F32" i="16" l="1"/>
  <c r="F31" i="16"/>
  <c r="F30" i="16"/>
  <c r="F29" i="16"/>
  <c r="F28" i="16"/>
  <c r="F27" i="16"/>
  <c r="F26" i="16"/>
  <c r="F25" i="16"/>
  <c r="F24" i="16"/>
  <c r="F22" i="16"/>
  <c r="F15" i="16"/>
  <c r="F17" i="16" s="1"/>
  <c r="C8" i="16"/>
  <c r="F8" i="16" s="1"/>
  <c r="C7" i="16"/>
  <c r="F7" i="16" s="1"/>
  <c r="C6" i="16"/>
  <c r="F6" i="16" s="1"/>
  <c r="F35" i="16" l="1"/>
  <c r="F10" i="16"/>
  <c r="F36" i="16"/>
  <c r="F37" i="16" s="1"/>
  <c r="K60" i="12" l="1"/>
  <c r="F30" i="14" l="1"/>
  <c r="E12" i="13"/>
  <c r="O47" i="12" l="1"/>
  <c r="O43" i="12"/>
  <c r="O42" i="12"/>
  <c r="O41" i="12"/>
  <c r="O40" i="12"/>
  <c r="O39" i="12"/>
  <c r="O38" i="12"/>
  <c r="O37" i="12"/>
  <c r="O36" i="12"/>
  <c r="O35" i="12"/>
  <c r="O34" i="12"/>
  <c r="O33" i="12"/>
  <c r="O32" i="12"/>
  <c r="O31" i="12"/>
  <c r="L14" i="15"/>
  <c r="L12" i="15"/>
  <c r="L10" i="15"/>
  <c r="D14" i="15"/>
  <c r="D12" i="15"/>
  <c r="D10" i="15"/>
  <c r="D8" i="15"/>
  <c r="O48" i="12"/>
  <c r="O49" i="12"/>
  <c r="O50" i="12"/>
  <c r="O51" i="12"/>
  <c r="O52" i="12"/>
  <c r="O53" i="12"/>
  <c r="K18" i="15" l="1"/>
  <c r="K20" i="15"/>
  <c r="K19" i="15"/>
  <c r="K21" i="15"/>
  <c r="K17" i="15"/>
  <c r="O46" i="12"/>
  <c r="E28" i="14"/>
  <c r="G17" i="13" l="1"/>
  <c r="G18" i="13" s="1"/>
  <c r="G19" i="13" s="1"/>
  <c r="G20" i="13" s="1"/>
  <c r="E6" i="13"/>
  <c r="E8" i="13"/>
  <c r="K17" i="13"/>
  <c r="K18" i="13" s="1"/>
  <c r="D9" i="14" l="1"/>
  <c r="D7" i="14"/>
  <c r="E15" i="4"/>
  <c r="E13" i="4"/>
  <c r="E11" i="4"/>
  <c r="E9" i="4"/>
  <c r="E7" i="4"/>
  <c r="O76" i="12" l="1"/>
  <c r="F24" i="14" l="1"/>
  <c r="G24" i="14" s="1"/>
  <c r="O56" i="12"/>
  <c r="O57" i="12" s="1"/>
  <c r="O54" i="12"/>
  <c r="M75" i="12" s="1"/>
  <c r="O60" i="12" l="1"/>
  <c r="O61" i="12" l="1"/>
  <c r="G30" i="14"/>
  <c r="H30" i="14" s="1"/>
  <c r="F17" i="14" l="1"/>
  <c r="O30" i="12"/>
  <c r="O44" i="12" l="1"/>
  <c r="G17" i="14"/>
  <c r="H17" i="14" s="1"/>
  <c r="K19" i="13"/>
  <c r="K20" i="13" s="1"/>
  <c r="K21" i="13" s="1"/>
  <c r="K22" i="13" s="1"/>
  <c r="K23" i="13" s="1"/>
  <c r="K24" i="13" s="1"/>
  <c r="K25" i="13" s="1"/>
  <c r="K26" i="13" s="1"/>
  <c r="K27" i="13" s="1"/>
  <c r="K28" i="13" s="1"/>
  <c r="K29" i="13" s="1"/>
  <c r="K30" i="13" s="1"/>
  <c r="K31" i="13" s="1"/>
  <c r="K32" i="13" s="1"/>
  <c r="G21" i="13"/>
  <c r="G22" i="13" s="1"/>
  <c r="G23" i="13" s="1"/>
  <c r="G24" i="13" s="1"/>
  <c r="G25" i="13" s="1"/>
  <c r="G26" i="13" s="1"/>
  <c r="G27" i="13" s="1"/>
  <c r="G28" i="13" s="1"/>
  <c r="G29" i="13" s="1"/>
  <c r="G30" i="13" s="1"/>
  <c r="G31" i="13" s="1"/>
  <c r="G32" i="13" s="1"/>
  <c r="N66" i="12" l="1"/>
  <c r="N67" i="12"/>
  <c r="O67" i="12" s="1"/>
  <c r="F20" i="14" s="1"/>
  <c r="G20" i="14" s="1"/>
  <c r="H20" i="14" s="1"/>
  <c r="F14" i="14"/>
  <c r="G14" i="14" s="1"/>
  <c r="H14" i="14" s="1"/>
  <c r="F15" i="14" l="1"/>
  <c r="O75" i="12"/>
  <c r="F23" i="14" l="1"/>
  <c r="G23" i="14" s="1"/>
  <c r="H23" i="14" s="1"/>
  <c r="O65" i="12"/>
  <c r="G15" i="14"/>
  <c r="H15" i="14" s="1"/>
  <c r="G16" i="14"/>
  <c r="H16" i="14" s="1"/>
  <c r="F18" i="14" l="1"/>
  <c r="G18" i="14" s="1"/>
  <c r="H18" i="14" s="1"/>
  <c r="O66" i="12"/>
  <c r="O69" i="12" s="1"/>
  <c r="O74" i="12" l="1"/>
  <c r="F19" i="14"/>
  <c r="G19" i="14" s="1"/>
  <c r="H19" i="14" s="1"/>
  <c r="O72" i="12"/>
  <c r="K22" i="15" l="1"/>
  <c r="I30" i="15"/>
  <c r="F22" i="14"/>
  <c r="G22" i="14" s="1"/>
  <c r="H22" i="14" s="1"/>
  <c r="O79" i="12"/>
  <c r="E10" i="13" s="1"/>
  <c r="F21" i="14"/>
  <c r="F25" i="14" s="1"/>
  <c r="G25" i="14" l="1"/>
  <c r="H25" i="14" s="1"/>
  <c r="G21" i="14"/>
  <c r="H21" i="14" s="1"/>
</calcChain>
</file>

<file path=xl/comments1.xml><?xml version="1.0" encoding="utf-8"?>
<comments xmlns="http://schemas.openxmlformats.org/spreadsheetml/2006/main">
  <authors>
    <author>Paudraic O'Hagan</author>
  </authors>
  <commentList>
    <comment ref="O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M74"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75"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76"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<sst xmlns="http://schemas.openxmlformats.org/spreadsheetml/2006/main" count="388" uniqueCount="248">
  <si>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</si>
  <si>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</si>
  <si>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</si>
  <si>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</si>
  <si>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</si>
  <si>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</si>
  <si>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</si>
  <si>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</si>
  <si>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</si>
  <si>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</si>
  <si>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</si>
  <si>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</si>
  <si>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</si>
  <si>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</si>
  <si>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 xml:space="preserve">Preparation and Administration Costs </t>
  </si>
  <si>
    <t xml:space="preserve">Project Information </t>
  </si>
  <si>
    <t>Location:</t>
  </si>
  <si>
    <t xml:space="preserve">NOTE: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</si>
  <si>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</si>
  <si>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</si>
  <si>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</si>
  <si>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</si>
  <si>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</si>
  <si>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</si>
  <si>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</si>
  <si>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</si>
  <si>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</si>
  <si>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</si>
  <si>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</si>
  <si>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</si>
  <si>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</si>
  <si>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</si>
  <si>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</si>
  <si>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</si>
  <si>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</si>
  <si>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</si>
  <si>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</si>
  <si>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</si>
  <si>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</si>
  <si>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</si>
  <si>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</si>
  <si>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</si>
  <si>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</si>
  <si>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</si>
  <si>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</si>
  <si>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</si>
  <si>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Unit </t>
  </si>
  <si>
    <t xml:space="preserve">Preparation and Administration </t>
  </si>
  <si>
    <t xml:space="preserve">Sub-Total D - Land and Property Costs </t>
  </si>
  <si>
    <t>Sub-Total E - Adjustments</t>
  </si>
  <si>
    <t>Prepared By (Individual/Organisation):</t>
  </si>
  <si>
    <t>Estimate Assumptions, Exclusions and Inclusions</t>
  </si>
  <si>
    <t>Date Estimate Prepared:</t>
  </si>
  <si>
    <t xml:space="preserve">Base Date of Estimate: </t>
  </si>
  <si>
    <t xml:space="preserve">Delivery and Construction Programme </t>
  </si>
  <si>
    <t>Months</t>
  </si>
  <si>
    <t>Total Cost (€)</t>
  </si>
  <si>
    <t>1.10</t>
  </si>
  <si>
    <t>1.11</t>
  </si>
  <si>
    <t>1.12</t>
  </si>
  <si>
    <t>1.13</t>
  </si>
  <si>
    <t>1.14</t>
  </si>
  <si>
    <t>1.15</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</si>
  <si>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</si>
  <si>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</si>
  <si>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</si>
  <si>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</si>
  <si>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Contingency</t>
  </si>
  <si>
    <t>If costs vary more than 10% or a value advised by NTA from the last cost estimate please provide a commentary in the space below:</t>
  </si>
  <si>
    <r>
      <t xml:space="preserve">Source of Cost Data </t>
    </r>
    <r>
      <rPr>
        <b/>
        <i/>
        <sz val="10"/>
        <color theme="0" tint="-0.34998626667073579"/>
        <rFont val="Lucida Sans"/>
        <family val="2"/>
      </rPr>
      <t>(Please provide a brief narrative on the source of cost data in the box below)</t>
    </r>
  </si>
  <si>
    <t>Rev</t>
  </si>
  <si>
    <r>
      <t xml:space="preserve">VAT </t>
    </r>
    <r>
      <rPr>
        <i/>
        <sz val="10"/>
        <rFont val="Lucida Sans"/>
        <family val="2"/>
      </rPr>
      <t>on Construction Costs, TM and Associated Adjustment Costs</t>
    </r>
  </si>
  <si>
    <r>
      <t xml:space="preserve">VAT </t>
    </r>
    <r>
      <rPr>
        <i/>
        <sz val="10"/>
        <rFont val="Lucida Sans"/>
        <family val="2"/>
      </rPr>
      <t>on Preparation and Administration Costs and Associated Adjustment Costs</t>
    </r>
  </si>
  <si>
    <t>Sub-Total B - Preparation and Administration Costs</t>
  </si>
  <si>
    <t xml:space="preserve">Project / Contract Code: </t>
  </si>
  <si>
    <t xml:space="preserve">Other Relevant Project Information: </t>
  </si>
  <si>
    <t>Estimate Comparisons</t>
  </si>
  <si>
    <t xml:space="preserve">Estimate Comparison </t>
  </si>
  <si>
    <t>Project / Contract Code:</t>
  </si>
  <si>
    <t>Incurred Costs</t>
  </si>
  <si>
    <t>Forecast Costs to Complete</t>
  </si>
  <si>
    <t xml:space="preserve"> Cumulative Expenditure 
(€)</t>
  </si>
  <si>
    <t>Cumulative Expenditure (€)</t>
  </si>
  <si>
    <t>Select Previous Cost Estimate</t>
  </si>
  <si>
    <r>
      <t xml:space="preserve">VAT </t>
    </r>
    <r>
      <rPr>
        <i/>
        <sz val="10"/>
        <rFont val="Lucida Sans"/>
        <family val="2"/>
      </rPr>
      <t>on Land and Property</t>
    </r>
  </si>
  <si>
    <t xml:space="preserve">https://www.revenue.ie/en/vat/vat-on-property-and-construction/vat-and-the-supply-of-property/index.aspx </t>
  </si>
  <si>
    <t>Sub-Total A - Project Base Costs</t>
  </si>
  <si>
    <t>Approving Authority:</t>
  </si>
  <si>
    <t>Total Tender Project Budget Cost Estimate:</t>
  </si>
  <si>
    <t>Total Project Budget</t>
  </si>
  <si>
    <t xml:space="preserve">Costs are considered to include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</si>
  <si>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Total Project Cost - Estimate Template </t>
  </si>
  <si>
    <t>Total Project Cost - Estimate</t>
  </si>
  <si>
    <t>Total Project Cost</t>
  </si>
  <si>
    <t xml:space="preserve">Total Project Cost Estimate Inclusive of VAT </t>
  </si>
  <si>
    <t xml:space="preserve">Total Project Cost Estimate Exclusive of VAT </t>
  </si>
  <si>
    <t xml:space="preserve">Any other relevant information, general assumptions, exclusions or inclusions that have been used to develop the cost estimate shall be included in this section. </t>
  </si>
  <si>
    <t xml:space="preserve">NOTE: For Band 1 Projects the activity cost heads presented are indicative for a linear project, if the project being reported (undertaken/developed) is not a linear project, activity cost heads are to be discussed and agreed in writing  with NTA prior to the production of the cost estimate.  </t>
  </si>
  <si>
    <r>
      <t xml:space="preserve">Main Contract(s) Costs </t>
    </r>
    <r>
      <rPr>
        <i/>
        <sz val="10"/>
        <color theme="0" tint="-0.34998626667073579"/>
        <rFont val="Lucida Sans"/>
        <family val="2"/>
      </rPr>
      <t xml:space="preserve">(Please provide supplementary information giving detail of costs below)   </t>
    </r>
  </si>
  <si>
    <t>1.6</t>
  </si>
  <si>
    <t>1.7</t>
  </si>
  <si>
    <t>1.8</t>
  </si>
  <si>
    <t>1.9</t>
  </si>
  <si>
    <t>2.1.1</t>
  </si>
  <si>
    <t>2.1.2</t>
  </si>
  <si>
    <t>2.1.3</t>
  </si>
  <si>
    <t>2.1.4</t>
  </si>
  <si>
    <t>2.1.5</t>
  </si>
  <si>
    <t>2.1.6</t>
  </si>
  <si>
    <t>2.1.7</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</si>
  <si>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</si>
  <si>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</si>
  <si>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</si>
  <si>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</si>
  <si>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</si>
  <si>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</si>
  <si>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</si>
  <si>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</si>
  <si>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</si>
  <si>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</si>
  <si>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</si>
  <si>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</si>
  <si>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</si>
  <si>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Land &amp; Property Costs</t>
  </si>
  <si>
    <t>PCD Summary</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</si>
  <si>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</si>
  <si>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</si>
  <si>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</si>
  <si>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Project Specific Risk </t>
    </r>
    <r>
      <rPr>
        <i/>
        <sz val="10"/>
        <color theme="1"/>
        <rFont val="Lucida Sans"/>
        <family val="2"/>
      </rPr>
      <t xml:space="preserve">(Output From QRA-004_B1_QRA_CMG) </t>
    </r>
  </si>
  <si>
    <r>
      <t xml:space="preserve">Add Contingency </t>
    </r>
    <r>
      <rPr>
        <i/>
        <sz val="10"/>
        <color theme="1"/>
        <rFont val="Lucida Sans"/>
        <family val="2"/>
      </rPr>
      <t>(001_B123_CC_CMG)</t>
    </r>
  </si>
  <si>
    <t>Forecast Costs (Including Tender Prices)</t>
  </si>
  <si>
    <t>Construction cost based on MEAT tender received in October 2022</t>
  </si>
  <si>
    <t>Traffic management costs are included in the main contractors price / tender</t>
  </si>
  <si>
    <t>SA to give as much information as possible</t>
  </si>
  <si>
    <t xml:space="preserve">SA to confirm basis of the costs </t>
  </si>
  <si>
    <t>R2 - Galway Road - Dublin</t>
  </si>
  <si>
    <t>DLR/22/0015G</t>
  </si>
  <si>
    <t xml:space="preserve">MTA </t>
  </si>
  <si>
    <t>South Dublin Council</t>
  </si>
  <si>
    <t>Sally Gate - SDC</t>
  </si>
  <si>
    <t>Guidance Notes</t>
  </si>
  <si>
    <t>SA confirm the project code</t>
  </si>
  <si>
    <t xml:space="preserve">Approving authority is always NTA: Date application is submitted </t>
  </si>
  <si>
    <t>SA, local authority submitting the application: Base date is the quarter period (Q1 = Jan / Feb / march: Q2 = Apr / May / June: Q3 = July / Aug / Sept: Q4 = Oct / Nov / Dec)</t>
  </si>
  <si>
    <t>Sponsoring Agency (SA) to list out the project title</t>
  </si>
  <si>
    <t>****** Galway Road (Co-ordinates ***********,***********)</t>
  </si>
  <si>
    <t>SA to identify the location - if co-ordinates are availble please include</t>
  </si>
  <si>
    <t>Site Clearance</t>
  </si>
  <si>
    <t xml:space="preserve">Fencing </t>
  </si>
  <si>
    <t>Earth Works</t>
  </si>
  <si>
    <t>Pavements</t>
  </si>
  <si>
    <t>Kerbs, Footways &amp; Paved Areas</t>
  </si>
  <si>
    <t>Traffic Signs &amp; Road Markings</t>
  </si>
  <si>
    <t>Drainage &amp; Service Ducts</t>
  </si>
  <si>
    <t>CCTV Survey of Road Drainage Systems</t>
  </si>
  <si>
    <t>Road Lighting Columns (Civils)</t>
  </si>
  <si>
    <t>Specialist (Public Lighting Contractor)</t>
  </si>
  <si>
    <t>Preliminaries (Includes Traffic Management)</t>
  </si>
  <si>
    <t>SA to confirm admin costs (design teams etc …)</t>
  </si>
  <si>
    <t>Costs are based on tender return (MEAT) - consultants costs are also confirmed as previous (no increases)</t>
  </si>
  <si>
    <t>23% applies to preparation costs (design teams as an example): No VAT should be applied if design is in-house with the SA</t>
  </si>
  <si>
    <t>Sally Gates</t>
  </si>
  <si>
    <t>Michael Bunny</t>
  </si>
  <si>
    <t>SA to sign off (2 parties within their organisation)</t>
  </si>
  <si>
    <t>No action required - the text is carried forward automatically from the Cost Estimate tab</t>
  </si>
  <si>
    <t>SA to confirm final agreed land value price</t>
  </si>
  <si>
    <t>* All cells in purple - input is required</t>
  </si>
  <si>
    <t>SA to outline (brief) project scope of works</t>
  </si>
  <si>
    <t>Q4 2022</t>
  </si>
  <si>
    <t xml:space="preserve">SA to include costs as per completed form 001 </t>
  </si>
  <si>
    <t>SA to include risk value (as completed in form 004) - If may be the same risk value (€) applies as per the Preliminary Cost Estimate</t>
  </si>
  <si>
    <t>Add VAT @ 13.5%</t>
  </si>
  <si>
    <t>Add VAT @ 23%</t>
  </si>
  <si>
    <t>Add VAT on Land (If Applicable)</t>
  </si>
  <si>
    <t>Description</t>
  </si>
  <si>
    <t>QTY</t>
  </si>
  <si>
    <t>Unit</t>
  </si>
  <si>
    <t>Rate</t>
  </si>
  <si>
    <t>Total</t>
  </si>
  <si>
    <t>Labour</t>
  </si>
  <si>
    <t xml:space="preserve">No VAT (13.5%) to be applied on SA direct labour costs </t>
  </si>
  <si>
    <t xml:space="preserve"> - Supervisor (2 months)</t>
  </si>
  <si>
    <t>day</t>
  </si>
  <si>
    <t xml:space="preserve"> - General operative - 5 number (2 months)</t>
  </si>
  <si>
    <t xml:space="preserve"> - Carpenter 2 number (1 months)</t>
  </si>
  <si>
    <t>Specialist Contractor (******** Utilities Limited)</t>
  </si>
  <si>
    <t>Public Lighting Works: -Supply &amp; Installation of * No. 8m Octagonal Public Lighting Columns -Supply &amp; Installation of * No. Fuse Units -Supply &amp; Installation of * No. Urbis Axia LED Lanterns -Supply &amp; Installation of * No. Photocell Units -Supply &amp; Install * No. Unmetered Micro Pillar -* No. ESB Unmetered Connection Fees and Applications Complete -Supply &amp; Install of PL Cable &amp; Accessories as required -Testing and Commissioning included</t>
  </si>
  <si>
    <t>item</t>
  </si>
  <si>
    <t>SA to include for VAT (13.5%) on specialist works contractor</t>
  </si>
  <si>
    <t>Materials</t>
  </si>
  <si>
    <t>SA to include VAT on materials at 23%</t>
  </si>
  <si>
    <t xml:space="preserve"> - Concrete</t>
  </si>
  <si>
    <t>m3</t>
  </si>
  <si>
    <t xml:space="preserve"> - Timber 100 x 50mm (110 no 4.8m lengths)</t>
  </si>
  <si>
    <t>no</t>
  </si>
  <si>
    <t xml:space="preserve"> - Mesh A142 - 110 sheets</t>
  </si>
  <si>
    <t xml:space="preserve"> - Kerbs</t>
  </si>
  <si>
    <t xml:space="preserve"> - Lean mix</t>
  </si>
  <si>
    <t xml:space="preserve"> - Nails</t>
  </si>
  <si>
    <t xml:space="preserve"> - Spray paint</t>
  </si>
  <si>
    <t xml:space="preserve"> - Ancillary hire tools</t>
  </si>
  <si>
    <t xml:space="preserve"> - PPE for staff (including signage)</t>
  </si>
  <si>
    <t xml:space="preserve"> - Portaloo hire for 2 months</t>
  </si>
  <si>
    <t>weeks</t>
  </si>
  <si>
    <t>SA to complete - information from form 005 to be inserted (purple cells)</t>
  </si>
  <si>
    <t>Note - no cost in this example (see assumptions tab) - costs are included in main contractor price/tender</t>
  </si>
  <si>
    <t>SA to confirm (programme)</t>
  </si>
  <si>
    <t>If costs are greater than 10% (increase from Preliminary Cost Estimate) - a detailed explanation is required by the SA</t>
  </si>
  <si>
    <t xml:space="preserve"> - SR21 stone</t>
  </si>
  <si>
    <t>New Footpath &amp; Public Lighting</t>
  </si>
  <si>
    <t>SA to note - certain VAT rules apply to land take - refer to the link in line B76 to determine if VAT is applicable</t>
  </si>
  <si>
    <t>Total Costs (Including VAT)</t>
  </si>
  <si>
    <t>Costs are agreed in full €47,750</t>
  </si>
  <si>
    <t xml:space="preserve">SA to confirm / imput programme </t>
  </si>
  <si>
    <t>SA to input the total cost (VAT inclusive)</t>
  </si>
  <si>
    <t>Sally Gate</t>
  </si>
  <si>
    <t>*** Figures are illustrative only ***</t>
  </si>
  <si>
    <t>Guidance Notes (If works carried out by direct labour - Example below) **** Figure are illustrative ****</t>
  </si>
  <si>
    <t>Calculation Sheet (Internal Use Only)</t>
  </si>
  <si>
    <t xml:space="preserve">SA to include estimated start date </t>
  </si>
  <si>
    <t>SA to include estimated time period / programme duration</t>
  </si>
  <si>
    <t>SA to confirm if cost is included in tender price - please state this in excel line C82 below</t>
  </si>
  <si>
    <t>(SA to confirm source date in section below &amp; assumptions tab)</t>
  </si>
  <si>
    <t xml:space="preserve">SA to give the elemental breakdown (summary) as per tender award </t>
  </si>
  <si>
    <t>(for example purposes we have increased the fee amount - see assumptions tab for explanation)</t>
  </si>
  <si>
    <t>Scheme has been designed in Q2 of 2022, the lead design team is ********* Ltd. There was an increase in fees (€12,100) as an Ecologist was required on site before main works commene due to a public complaint to investigate potential wildlifein the works area</t>
  </si>
  <si>
    <t>SA to confirm if agreed or still estiamted - if agreed state agreed!</t>
  </si>
  <si>
    <t>Tender process for construction has been completed in November 2022 and a contractor has be selected (MEAT) following receipt of 5 tender returns.  Souht Dublin Council are seeking fuding Additional funding requested under active travel grant to commence scheme subject to approval of funding in Q4 of 2022 and complete scheme in quarter 1 of 2023</t>
  </si>
  <si>
    <t>No action required - the text is carried forward automatically from the Cost Estimate tab (Figure Includes VAT)</t>
  </si>
  <si>
    <t>S Gate</t>
  </si>
  <si>
    <t>M Bunny</t>
  </si>
  <si>
    <t>Per Cent for Art Scheme</t>
  </si>
  <si>
    <t>SA to review web link for proposed maximum limits. Figure to be amended in cell O67 if required.</t>
  </si>
  <si>
    <t>* NTA templates are locked - In certain circumstances if the templates are to be unlocked for editing (additional lines etc… (no deleting allowed) - the request is to be put in writing to the NTA Programme Manager for approval</t>
  </si>
  <si>
    <r>
      <t xml:space="preserve">Per Cent for Art Scheme
</t>
    </r>
    <r>
      <rPr>
        <sz val="10"/>
        <color rgb="FF0070C0"/>
        <rFont val="Lucida Sans"/>
        <family val="2"/>
      </rPr>
      <t>https://publicart.ie/main/commissioning/funding/per-cent-for-art-scheme/</t>
    </r>
  </si>
  <si>
    <t>Traffic Management</t>
  </si>
  <si>
    <t>Construction Costs (Main Contractor)</t>
  </si>
  <si>
    <t>Risk Allowance (QRA)</t>
  </si>
  <si>
    <t xml:space="preserve">Contingency Allowance </t>
  </si>
  <si>
    <t>Allowance for Arts (%)</t>
  </si>
  <si>
    <t>Sub-Total (Ex.VAT)</t>
  </si>
  <si>
    <t>Sub-Total</t>
  </si>
  <si>
    <t>VAT %</t>
  </si>
  <si>
    <t>VAT Amount</t>
  </si>
  <si>
    <t>Total Incl. VAT</t>
  </si>
  <si>
    <t>No action required - tot's automatically</t>
  </si>
  <si>
    <t>13.5% VAT is applied to the construction cost / risk allowance / contingency allowance / Arts</t>
  </si>
  <si>
    <t xml:space="preserve">Total Project Cost Estimate (Including VAT)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</si>
</sst>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46"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color theme="1"/>
      <name val="Lucida Sans"/>
      <family val="2"/>
    </font>
    <font>
      <b/>
      <sz val="10"/>
      <color theme="1"/>
      <name val="Lucida Sans"/>
      <family val="2"/>
    </font>
    <font>
      <i/>
      <sz val="10"/>
      <color theme="0" tint="-0.34998626667073579"/>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sz val="10"/>
      <color theme="0"/>
      <name val="Lucida Sans"/>
      <family val="2"/>
    </font>
    <font>
      <b/>
      <sz val="10"/>
      <color theme="0"/>
      <name val="Calibri"/>
      <family val="2"/>
      <scheme val="minor"/>
    </font>
    <font>
      <b/>
      <u/>
      <sz val="16"/>
      <color rgb="FF002060"/>
      <name val="Lucida Sans"/>
      <family val="2"/>
    </font>
    <font>
      <sz val="11"/>
      <color theme="1"/>
      <name val="Lucida Sans"/>
      <family val="2"/>
    </font>
    <font>
      <sz val="12"/>
      <color theme="1"/>
      <name val="Lucida Sans"/>
      <family val="2"/>
    </font>
    <font>
      <sz val="10"/>
      <color theme="0"/>
      <name val="Lucida Sans"/>
      <family val="2"/>
    </font>
    <font>
      <i/>
      <sz val="10"/>
      <color theme="1"/>
      <name val="Lucida Sans"/>
      <family val="2"/>
    </font>
    <font>
      <b/>
      <i/>
      <sz val="10"/>
      <color theme="1"/>
      <name val="Lucida Sans"/>
      <family val="2"/>
    </font>
    <font>
      <u/>
      <sz val="11"/>
      <color theme="10"/>
      <name val="Calibri"/>
      <family val="2"/>
      <scheme val="minor"/>
    </font>
    <font>
      <b/>
      <sz val="9"/>
      <color indexed="81"/>
      <name val="Tahoma"/>
      <family val="2"/>
    </font>
    <font>
      <sz val="9"/>
      <color indexed="81"/>
      <name val="Tahoma"/>
      <family val="2"/>
    </font>
    <font>
      <sz val="11"/>
      <color theme="0"/>
      <name val="Lucida Sans"/>
      <family val="2"/>
    </font>
    <font>
      <sz val="12"/>
      <color theme="0"/>
      <name val="Lucida Sans"/>
      <family val="2"/>
    </font>
    <font>
      <i/>
      <sz val="10"/>
      <color theme="1"/>
      <name val="Calibri"/>
      <family val="2"/>
      <scheme val="minor"/>
    </font>
    <font>
      <sz val="10"/>
      <color rgb="FF0070C0"/>
      <name val="Lucida Sans"/>
      <family val="2"/>
    </font>
    <font>
      <sz val="10"/>
      <color rgb="FF0070C0"/>
      <name val="Calibri"/>
      <family val="2"/>
      <scheme val="minor"/>
    </font>
    <font>
      <sz val="11"/>
      <color rgb="FF0070C0"/>
      <name val="Calibri"/>
      <family val="2"/>
      <scheme val="minor"/>
    </font>
    <font>
      <b/>
      <sz val="10"/>
      <name val="Lucida Sans"/>
      <family val="2"/>
    </font>
    <font>
      <b/>
      <sz val="11"/>
      <name val="Calibri"/>
      <family val="2"/>
      <scheme val="minor"/>
    </font>
    <font>
      <b/>
      <u/>
      <sz val="12"/>
      <color rgb="FF0070C0"/>
      <name val="Lucida Sans"/>
      <family val="2"/>
    </font>
    <font>
      <b/>
      <sz val="11"/>
      <color theme="1"/>
      <name val="Calibri"/>
      <family val="2"/>
      <scheme val="minor"/>
    </font>
    <font>
      <b/>
      <u/>
      <sz val="12"/>
      <color rgb="FF3333CC"/>
      <name val="Lucida Sans"/>
      <family val="2"/>
    </font>
    <font>
      <sz val="10"/>
      <color rgb="FF3333CC"/>
      <name val="Lucida Sans"/>
      <family val="2"/>
    </font>
    <font>
      <sz val="10"/>
      <color rgb="FF3333CC"/>
      <name val="Calibri"/>
      <family val="2"/>
      <scheme val="minor"/>
    </font>
    <font>
      <sz val="11"/>
      <color rgb="FF3333CC"/>
      <name val="Calibri"/>
      <family val="2"/>
      <scheme val="minor"/>
    </font>
    <font>
      <b/>
      <sz val="10"/>
      <color rgb="FF3333CC"/>
      <name val="Lucida Sans"/>
      <family val="2"/>
    </font>
    <font>
      <b/>
      <sz val="11"/>
      <color rgb="FF3333CC"/>
      <name val="Lucida Sans"/>
      <family val="2"/>
    </font>
    <font>
      <b/>
      <u/>
      <sz val="11"/>
      <color rgb="FF3333CC"/>
      <name val="Calibri"/>
      <family val="2"/>
      <scheme val="minor"/>
    </font>
    <font>
      <b/>
      <u/>
      <sz val="11"/>
      <color theme="1"/>
      <name val="Calibri"/>
      <family val="2"/>
      <scheme val="minor"/>
    </font>
    <font>
      <b/>
      <sz val="10"/>
      <color rgb="FF0070C0"/>
      <name val="Lucida Sans"/>
      <family val="2"/>
    </font>
    <font>
      <i/>
      <sz val="10"/>
      <color rgb="FF0070C0"/>
      <name val="Lucida Sans"/>
      <family val="2"/>
    </font>
    <font>
      <b/>
      <sz val="10"/>
      <color rgb="FF0070C0"/>
      <name val="Calibri"/>
      <family val="2"/>
      <scheme val="minor"/>
    </font>
    <font>
      <b/>
      <sz val="11"/>
      <color rgb="FF0070C0"/>
      <name val="Lucida Sans"/>
      <family val="2"/>
    </font>
    <font>
      <b/>
      <sz val="11"/>
      <color rgb="FF0070C0"/>
      <name val="Calibri"/>
      <family val="2"/>
      <scheme val="minor"/>
    </font>
    <font>
      <b/>
      <u/>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s>
  <borders count="132">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auto="1"/>
      </left>
      <right style="thin">
        <color rgb="FF3C0A82"/>
      </right>
      <top style="thin">
        <color rgb="FF3C0A82"/>
      </top>
      <bottom style="thin">
        <color rgb="FF3C0A82"/>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style="thin">
        <color rgb="FF3C0A82"/>
      </top>
      <bottom style="thin">
        <color rgb="FF3C0A82"/>
      </bottom>
      <diagonal/>
    </border>
    <border>
      <left/>
      <right style="medium">
        <color rgb="FF3C0A82"/>
      </right>
      <top style="thin">
        <color rgb="FF3C0A82"/>
      </top>
      <bottom style="thin">
        <color rgb="FF3C0A82"/>
      </bottom>
      <diagonal/>
    </border>
    <border>
      <left/>
      <right/>
      <top style="medium">
        <color rgb="FF3C0A82"/>
      </top>
      <bottom style="medium">
        <color rgb="FF3C0A82"/>
      </bottom>
      <diagonal/>
    </border>
    <border>
      <left style="medium">
        <color auto="1"/>
      </left>
      <right/>
      <top style="medium">
        <color rgb="FF3C0A82"/>
      </top>
      <bottom style="thin">
        <color rgb="FF3C0A82"/>
      </bottom>
      <diagonal/>
    </border>
    <border>
      <left/>
      <right/>
      <top style="medium">
        <color rgb="FF3C0A82"/>
      </top>
      <bottom style="thin">
        <color rgb="FF3C0A82"/>
      </bottom>
      <diagonal/>
    </border>
    <border>
      <left/>
      <right style="medium">
        <color auto="1"/>
      </right>
      <top style="medium">
        <color rgb="FF3C0A82"/>
      </top>
      <bottom style="thin">
        <color rgb="FF3C0A82"/>
      </bottom>
      <diagonal/>
    </border>
    <border>
      <left style="medium">
        <color rgb="FF3C0A82"/>
      </left>
      <right style="thin">
        <color auto="1"/>
      </right>
      <top style="medium">
        <color rgb="FF3C0A82"/>
      </top>
      <bottom/>
      <diagonal/>
    </border>
    <border>
      <left style="thin">
        <color auto="1"/>
      </left>
      <right/>
      <top style="medium">
        <color rgb="FF3C0A82"/>
      </top>
      <bottom/>
      <diagonal/>
    </border>
    <border>
      <left style="medium">
        <color rgb="FF3C0A82"/>
      </left>
      <right style="thin">
        <color auto="1"/>
      </right>
      <top/>
      <bottom style="medium">
        <color rgb="FF3C0A82"/>
      </bottom>
      <diagonal/>
    </border>
    <border>
      <left style="thin">
        <color auto="1"/>
      </left>
      <right/>
      <top/>
      <bottom style="medium">
        <color rgb="FF3C0A82"/>
      </bottom>
      <diagonal/>
    </border>
    <border>
      <left/>
      <right style="thin">
        <color auto="1"/>
      </right>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top style="thin">
        <color rgb="FF3C0A82"/>
      </top>
      <bottom style="medium">
        <color rgb="FF3C0A82"/>
      </bottom>
      <diagonal/>
    </border>
    <border>
      <left/>
      <right/>
      <top style="thin">
        <color rgb="FF3C0A82"/>
      </top>
      <bottom style="medium">
        <color rgb="FF3C0A82"/>
      </bottom>
      <diagonal/>
    </border>
    <border>
      <left/>
      <right style="thin">
        <color rgb="FF3C0A82"/>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medium">
        <color rgb="FF3C0A82"/>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right style="medium">
        <color rgb="FF3C0A82"/>
      </right>
      <top style="thin">
        <color auto="1"/>
      </top>
      <bottom style="thin">
        <color auto="1"/>
      </bottom>
      <diagonal/>
    </border>
    <border>
      <left style="medium">
        <color rgb="FF3C0A82"/>
      </left>
      <right/>
      <top style="thin">
        <color auto="1"/>
      </top>
      <bottom/>
      <diagonal/>
    </border>
    <border>
      <left/>
      <right style="medium">
        <color rgb="FF3C0A82"/>
      </right>
      <top style="thin">
        <color auto="1"/>
      </top>
      <bottom/>
      <diagonal/>
    </border>
    <border>
      <left style="medium">
        <color rgb="FF3C0A82"/>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rgb="FF3C0A82"/>
      </right>
      <top/>
      <bottom style="thin">
        <color auto="1"/>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medium">
        <color rgb="FF3C0A82"/>
      </left>
      <right/>
      <top style="thin">
        <color rgb="FF3C0A82"/>
      </top>
      <bottom style="medium">
        <color rgb="FF3C0A82"/>
      </bottom>
      <diagonal/>
    </border>
    <border>
      <left style="medium">
        <color rgb="FF3C0A82"/>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medium">
        <color rgb="FF3C0A82"/>
      </right>
      <top/>
      <bottom style="thin">
        <color auto="1"/>
      </bottom>
      <diagonal/>
    </border>
    <border>
      <left style="medium">
        <color rgb="FF3C0A82"/>
      </left>
      <right/>
      <top/>
      <bottom style="thin">
        <color auto="1"/>
      </bottom>
      <diagonal/>
    </border>
    <border>
      <left style="thin">
        <color rgb="FF3C0A82"/>
      </left>
      <right/>
      <top style="thin">
        <color rgb="FF3C0A82"/>
      </top>
      <bottom/>
      <diagonal/>
    </border>
    <border>
      <left/>
      <right style="thin">
        <color rgb="FF3C0A82"/>
      </right>
      <top style="thin">
        <color rgb="FF3C0A82"/>
      </top>
      <bottom/>
      <diagonal/>
    </border>
    <border>
      <left style="thin">
        <color rgb="FF3C0A82"/>
      </left>
      <right/>
      <top/>
      <bottom style="thin">
        <color rgb="FF3C0A82"/>
      </bottom>
      <diagonal/>
    </border>
    <border>
      <left/>
      <right style="thin">
        <color rgb="FF3C0A82"/>
      </right>
      <top/>
      <bottom style="thin">
        <color rgb="FF3C0A82"/>
      </bottom>
      <diagonal/>
    </border>
    <border>
      <left style="thin">
        <color rgb="FF3C0A82"/>
      </left>
      <right/>
      <top/>
      <bottom/>
      <diagonal/>
    </border>
    <border>
      <left/>
      <right style="thin">
        <color rgb="FF3C0A82"/>
      </right>
      <top/>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style="medium">
        <color rgb="FF3C0A82"/>
      </right>
      <top style="medium">
        <color rgb="FF3C0A82"/>
      </top>
      <bottom style="thin">
        <color rgb="FF3C0A82"/>
      </bottom>
      <diagonal/>
    </border>
    <border>
      <left style="thin">
        <color rgb="FF3C0A82"/>
      </left>
      <right style="thin">
        <color rgb="FF3C0A82"/>
      </right>
      <top style="thin">
        <color rgb="FF3C0A82"/>
      </top>
      <bottom/>
      <diagonal/>
    </border>
    <border>
      <left/>
      <right/>
      <top style="thin">
        <color rgb="FF3C0A82"/>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style="medium">
        <color rgb="FF3C0A82"/>
      </right>
      <top style="thin">
        <color rgb="FF3C0A82"/>
      </top>
      <bottom/>
      <diagonal/>
    </border>
    <border>
      <left style="thin">
        <color rgb="FF3C0A82"/>
      </left>
      <right/>
      <top/>
      <bottom style="thin">
        <color auto="1"/>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rgb="FF3C0A82"/>
      </right>
      <top style="medium">
        <color indexed="64"/>
      </top>
      <bottom style="thin">
        <color rgb="FF3C0A82"/>
      </bottom>
      <diagonal/>
    </border>
    <border>
      <left style="thin">
        <color rgb="FF3C0A82"/>
      </left>
      <right style="thin">
        <color rgb="FF3C0A82"/>
      </right>
      <top style="medium">
        <color indexed="64"/>
      </top>
      <bottom style="thin">
        <color rgb="FF3C0A82"/>
      </bottom>
      <diagonal/>
    </border>
    <border>
      <left style="thin">
        <color rgb="FF3C0A82"/>
      </left>
      <right style="medium">
        <color indexed="64"/>
      </right>
      <top style="medium">
        <color indexed="64"/>
      </top>
      <bottom style="thin">
        <color rgb="FF3C0A82"/>
      </bottom>
      <diagonal/>
    </border>
    <border>
      <left style="medium">
        <color indexed="64"/>
      </left>
      <right style="thin">
        <color rgb="FF3C0A82"/>
      </right>
      <top style="thin">
        <color rgb="FF3C0A82"/>
      </top>
      <bottom style="thin">
        <color rgb="FF3C0A82"/>
      </bottom>
      <diagonal/>
    </border>
    <border>
      <left style="thin">
        <color rgb="FF3C0A82"/>
      </left>
      <right style="medium">
        <color indexed="64"/>
      </right>
      <top style="thin">
        <color rgb="FF3C0A82"/>
      </top>
      <bottom style="thin">
        <color rgb="FF3C0A82"/>
      </bottom>
      <diagonal/>
    </border>
    <border>
      <left style="medium">
        <color indexed="64"/>
      </left>
      <right/>
      <top/>
      <bottom style="medium">
        <color rgb="FF3C0A82"/>
      </bottom>
      <diagonal/>
    </border>
    <border>
      <left/>
      <right style="medium">
        <color indexed="64"/>
      </right>
      <top/>
      <bottom style="medium">
        <color rgb="FF3C0A82"/>
      </bottom>
      <diagonal/>
    </border>
    <border>
      <left style="medium">
        <color indexed="64"/>
      </left>
      <right/>
      <top style="medium">
        <color rgb="FF3C0A82"/>
      </top>
      <bottom/>
      <diagonal/>
    </border>
    <border>
      <left/>
      <right style="medium">
        <color indexed="64"/>
      </right>
      <top style="medium">
        <color rgb="FF3C0A82"/>
      </top>
      <bottom/>
      <diagonal/>
    </border>
    <border>
      <left style="medium">
        <color indexed="64"/>
      </left>
      <right style="thin">
        <color rgb="FF3C0A82"/>
      </right>
      <top style="thin">
        <color rgb="FF3C0A82"/>
      </top>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
      <left/>
      <right/>
      <top style="medium">
        <color auto="1"/>
      </top>
      <bottom style="thin">
        <color rgb="FF3C0A82"/>
      </bottom>
      <diagonal/>
    </border>
    <border>
      <left/>
      <right style="medium">
        <color auto="1"/>
      </right>
      <top style="medium">
        <color auto="1"/>
      </top>
      <bottom style="thin">
        <color rgb="FF3C0A82"/>
      </bottom>
      <diagonal/>
    </border>
  </borders>
  <cellStyleXfs count="6">
    <xf numFmtId="0" fontId="0" fillId="0" borderId="0"/>
    <xf numFmtId="9" fontId="1" fillId="0" borderId="0" applyFont="0" applyFill="0" applyBorder="0" applyAlignment="0" applyProtection="0"/>
    <xf numFmtId="0" fontId="19"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604">
    <xf numFmtId="0" fontId="0" fillId="0" borderId="0" xfId="0"/>
    <xf numFmtId="166" fontId="4" fillId="3" borderId="14" xfId="0" applyNumberFormat="1" applyFont="1" applyFill="1" applyBorder="1" applyAlignment="1" applyProtection="1">
      <alignment vertical="center" wrapText="1"/>
      <protection locked="0"/>
    </xf>
    <xf numFmtId="0" fontId="4" fillId="3" borderId="54" xfId="0" applyFont="1" applyFill="1" applyBorder="1" applyAlignment="1" applyProtection="1">
      <alignment horizontal="center" vertical="center" wrapText="1"/>
      <protection locked="0"/>
    </xf>
    <xf numFmtId="0" fontId="10" fillId="2" borderId="0" xfId="0" applyFont="1" applyFill="1" applyAlignment="1">
      <alignment vertical="center" wrapText="1"/>
    </xf>
    <xf numFmtId="0" fontId="2" fillId="2" borderId="0" xfId="0" applyFont="1" applyFill="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0" fontId="3" fillId="2" borderId="0" xfId="0" applyFont="1" applyFill="1" applyAlignment="1">
      <alignment vertical="center" wrapText="1"/>
    </xf>
    <xf numFmtId="0" fontId="2" fillId="2" borderId="52" xfId="0" applyFont="1" applyFill="1" applyBorder="1" applyAlignment="1">
      <alignment vertical="center" wrapText="1"/>
    </xf>
    <xf numFmtId="0" fontId="2" fillId="2" borderId="34" xfId="0" applyFont="1" applyFill="1" applyBorder="1" applyAlignment="1">
      <alignment vertical="center" wrapText="1"/>
    </xf>
    <xf numFmtId="165" fontId="2" fillId="2" borderId="34" xfId="0" applyNumberFormat="1" applyFont="1" applyFill="1" applyBorder="1" applyAlignment="1">
      <alignment vertical="center" wrapText="1"/>
    </xf>
    <xf numFmtId="165" fontId="2" fillId="2" borderId="53" xfId="0" applyNumberFormat="1" applyFont="1" applyFill="1" applyBorder="1" applyAlignment="1">
      <alignment vertical="center" wrapText="1"/>
    </xf>
    <xf numFmtId="0" fontId="12" fillId="4" borderId="54" xfId="0" applyFont="1" applyFill="1" applyBorder="1" applyAlignment="1">
      <alignment vertical="center"/>
    </xf>
    <xf numFmtId="0" fontId="2" fillId="2" borderId="0" xfId="0" applyFont="1" applyFill="1" applyAlignment="1">
      <alignment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3" borderId="54" xfId="0" applyFont="1" applyFill="1" applyBorder="1" applyAlignment="1" applyProtection="1">
      <alignment vertical="center" wrapText="1"/>
      <protection locked="0"/>
    </xf>
    <xf numFmtId="0" fontId="2" fillId="3" borderId="66" xfId="0" applyFont="1" applyFill="1" applyBorder="1" applyAlignment="1" applyProtection="1">
      <alignment vertical="center" wrapText="1"/>
      <protection locked="0"/>
    </xf>
    <xf numFmtId="0" fontId="4" fillId="3" borderId="24" xfId="0" applyFont="1" applyFill="1" applyBorder="1" applyAlignment="1" applyProtection="1">
      <alignment horizontal="center"/>
      <protection locked="0"/>
    </xf>
    <xf numFmtId="0" fontId="4" fillId="3" borderId="14" xfId="0" applyFont="1" applyFill="1" applyBorder="1" applyAlignment="1" applyProtection="1">
      <alignment horizontal="center"/>
      <protection locked="0"/>
    </xf>
    <xf numFmtId="14" fontId="4" fillId="3" borderId="25" xfId="0" applyNumberFormat="1" applyFont="1" applyFill="1" applyBorder="1" applyAlignment="1" applyProtection="1">
      <alignment horizontal="center"/>
      <protection locked="0"/>
    </xf>
    <xf numFmtId="0" fontId="4" fillId="3" borderId="14"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protection locked="0"/>
    </xf>
    <xf numFmtId="0" fontId="4" fillId="3" borderId="43" xfId="0" applyFont="1" applyFill="1" applyBorder="1" applyAlignment="1" applyProtection="1">
      <alignment horizontal="center"/>
      <protection locked="0"/>
    </xf>
    <xf numFmtId="14" fontId="4" fillId="3" borderId="44" xfId="0" applyNumberFormat="1" applyFont="1" applyFill="1" applyBorder="1" applyAlignment="1" applyProtection="1">
      <alignment horizontal="center"/>
      <protection locked="0"/>
    </xf>
    <xf numFmtId="0" fontId="4" fillId="3" borderId="15" xfId="0" applyFont="1" applyFill="1" applyBorder="1" applyAlignment="1" applyProtection="1">
      <alignment horizontal="center" vertical="center"/>
      <protection locked="0"/>
    </xf>
    <xf numFmtId="0" fontId="4" fillId="3" borderId="15"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166" fontId="4" fillId="3" borderId="17" xfId="0" applyNumberFormat="1" applyFont="1" applyFill="1" applyBorder="1" applyAlignment="1" applyProtection="1">
      <alignment horizontal="center" vertical="center" wrapText="1"/>
      <protection locked="0"/>
    </xf>
    <xf numFmtId="0" fontId="4" fillId="2" borderId="0" xfId="0" applyFont="1" applyFill="1" applyAlignment="1">
      <alignment vertical="center" wrapText="1"/>
    </xf>
    <xf numFmtId="0" fontId="4" fillId="2" borderId="22" xfId="0" applyFont="1" applyFill="1" applyBorder="1" applyAlignment="1">
      <alignment vertical="center" wrapText="1"/>
    </xf>
    <xf numFmtId="0" fontId="4" fillId="2" borderId="23" xfId="0" applyFont="1" applyFill="1" applyBorder="1" applyAlignment="1">
      <alignment vertical="center" wrapText="1"/>
    </xf>
    <xf numFmtId="0" fontId="4" fillId="2" borderId="0" xfId="0" applyFont="1" applyFill="1" applyAlignment="1">
      <alignment horizontal="center" vertical="center" wrapText="1"/>
    </xf>
    <xf numFmtId="0" fontId="4" fillId="2" borderId="23" xfId="0" applyFont="1" applyFill="1" applyBorder="1" applyAlignment="1">
      <alignment horizontal="center"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28" xfId="0" applyFont="1" applyFill="1" applyBorder="1" applyAlignment="1">
      <alignment vertical="center" wrapText="1"/>
    </xf>
    <xf numFmtId="0" fontId="4" fillId="0" borderId="0" xfId="0" applyFont="1" applyAlignment="1">
      <alignment vertical="center" wrapText="1"/>
    </xf>
    <xf numFmtId="0" fontId="16" fillId="0" borderId="0" xfId="0" applyFont="1" applyAlignment="1">
      <alignment vertical="center" wrapText="1"/>
    </xf>
    <xf numFmtId="0" fontId="4" fillId="2" borderId="22" xfId="0" applyFont="1" applyFill="1" applyBorder="1" applyAlignment="1">
      <alignment vertical="center"/>
    </xf>
    <xf numFmtId="0" fontId="4" fillId="2" borderId="0" xfId="0" applyFont="1" applyFill="1" applyAlignment="1">
      <alignment vertical="center"/>
    </xf>
    <xf numFmtId="0" fontId="4" fillId="2" borderId="23" xfId="0" applyFont="1" applyFill="1" applyBorder="1" applyAlignment="1">
      <alignment vertical="center"/>
    </xf>
    <xf numFmtId="0" fontId="5" fillId="2" borderId="38" xfId="0" applyFont="1" applyFill="1" applyBorder="1" applyAlignment="1">
      <alignment horizontal="right" vertical="center" wrapText="1"/>
    </xf>
    <xf numFmtId="0" fontId="5" fillId="2" borderId="0" xfId="0" applyFont="1" applyFill="1" applyAlignment="1">
      <alignment vertical="center" wrapText="1"/>
    </xf>
    <xf numFmtId="0" fontId="5" fillId="2" borderId="14" xfId="0" applyFont="1" applyFill="1" applyBorder="1" applyAlignment="1">
      <alignment vertical="center"/>
    </xf>
    <xf numFmtId="0" fontId="4" fillId="2" borderId="14" xfId="0" applyFont="1" applyFill="1" applyBorder="1" applyAlignment="1">
      <alignment horizontal="left" vertical="center" wrapText="1"/>
    </xf>
    <xf numFmtId="49" fontId="4" fillId="2" borderId="14" xfId="0" applyNumberFormat="1" applyFont="1" applyFill="1" applyBorder="1" applyAlignment="1">
      <alignment horizontal="left" vertical="center" wrapText="1"/>
    </xf>
    <xf numFmtId="0" fontId="5" fillId="2" borderId="40" xfId="0" applyFont="1" applyFill="1" applyBorder="1" applyAlignment="1">
      <alignment vertical="center" wrapText="1"/>
    </xf>
    <xf numFmtId="0" fontId="11" fillId="4" borderId="30" xfId="0" applyFont="1" applyFill="1" applyBorder="1" applyAlignment="1">
      <alignment vertical="center"/>
    </xf>
    <xf numFmtId="0" fontId="11" fillId="4" borderId="30" xfId="0" applyFont="1" applyFill="1" applyBorder="1" applyAlignment="1">
      <alignment vertical="center" wrapText="1"/>
    </xf>
    <xf numFmtId="0" fontId="11" fillId="4" borderId="31" xfId="0" applyFont="1" applyFill="1" applyBorder="1" applyAlignment="1">
      <alignment vertical="center" wrapText="1"/>
    </xf>
    <xf numFmtId="0" fontId="4" fillId="2" borderId="87" xfId="0" applyFont="1" applyFill="1" applyBorder="1" applyAlignment="1">
      <alignment horizontal="left" vertical="center" wrapText="1"/>
    </xf>
    <xf numFmtId="0" fontId="4" fillId="2" borderId="76" xfId="0" applyFont="1" applyFill="1" applyBorder="1" applyAlignment="1">
      <alignment horizontal="left" vertical="center" wrapText="1" indent="2"/>
    </xf>
    <xf numFmtId="0" fontId="4" fillId="2" borderId="88"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5" fillId="2" borderId="26" xfId="0" applyFont="1" applyFill="1" applyBorder="1" applyAlignment="1">
      <alignment vertical="center" wrapText="1"/>
    </xf>
    <xf numFmtId="0" fontId="5"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0" xfId="0" applyFont="1" applyFill="1" applyAlignment="1">
      <alignment vertical="center"/>
    </xf>
    <xf numFmtId="0" fontId="5" fillId="2" borderId="23" xfId="0" applyFont="1" applyFill="1" applyBorder="1" applyAlignment="1">
      <alignment vertical="center" wrapText="1"/>
    </xf>
    <xf numFmtId="0" fontId="4" fillId="0" borderId="14" xfId="0" applyFont="1" applyBorder="1" applyAlignment="1">
      <alignment horizontal="center" vertical="center" wrapText="1"/>
    </xf>
    <xf numFmtId="0" fontId="4" fillId="2" borderId="0" xfId="0" applyFont="1" applyFill="1" applyAlignment="1">
      <alignment horizontal="left" vertical="center"/>
    </xf>
    <xf numFmtId="166" fontId="4" fillId="2" borderId="12" xfId="1" applyNumberFormat="1" applyFont="1" applyFill="1" applyBorder="1" applyAlignment="1" applyProtection="1">
      <alignment vertical="center" wrapText="1"/>
    </xf>
    <xf numFmtId="0" fontId="5" fillId="2" borderId="27" xfId="0" applyFont="1" applyFill="1" applyBorder="1" applyAlignment="1">
      <alignment vertical="center"/>
    </xf>
    <xf numFmtId="0" fontId="5" fillId="2" borderId="27" xfId="0" applyFont="1" applyFill="1" applyBorder="1" applyAlignment="1">
      <alignment vertical="center" wrapText="1"/>
    </xf>
    <xf numFmtId="165" fontId="5" fillId="2" borderId="27" xfId="0" applyNumberFormat="1" applyFont="1" applyFill="1" applyBorder="1" applyAlignment="1">
      <alignment horizontal="center" vertical="center" wrapText="1"/>
    </xf>
    <xf numFmtId="165" fontId="5" fillId="2" borderId="28" xfId="0" applyNumberFormat="1" applyFont="1" applyFill="1" applyBorder="1" applyAlignment="1">
      <alignment horizontal="center" vertical="center" wrapText="1"/>
    </xf>
    <xf numFmtId="0" fontId="4" fillId="2" borderId="29" xfId="0" applyFont="1" applyFill="1" applyBorder="1" applyAlignment="1">
      <alignment horizontal="right" vertical="center" wrapText="1"/>
    </xf>
    <xf numFmtId="0" fontId="4" fillId="2" borderId="30" xfId="0" applyFont="1" applyFill="1" applyBorder="1" applyAlignment="1">
      <alignment vertical="center"/>
    </xf>
    <xf numFmtId="0" fontId="4" fillId="2" borderId="30" xfId="0" applyFont="1" applyFill="1" applyBorder="1" applyAlignment="1">
      <alignment horizontal="left" vertical="center" wrapText="1"/>
    </xf>
    <xf numFmtId="166" fontId="4" fillId="2" borderId="30"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9" fontId="5" fillId="2" borderId="0" xfId="1" applyFont="1" applyFill="1" applyBorder="1" applyAlignment="1" applyProtection="1">
      <alignment horizontal="left" vertical="center"/>
    </xf>
    <xf numFmtId="9" fontId="5" fillId="2" borderId="0" xfId="1" applyFont="1" applyFill="1" applyAlignment="1" applyProtection="1">
      <alignment vertical="center" wrapText="1"/>
    </xf>
    <xf numFmtId="0" fontId="5" fillId="2" borderId="22" xfId="0" applyFont="1" applyFill="1" applyBorder="1" applyAlignment="1">
      <alignment horizontal="right" vertical="center" wrapText="1"/>
    </xf>
    <xf numFmtId="0" fontId="5" fillId="2" borderId="0" xfId="0" applyFont="1" applyFill="1" applyAlignment="1">
      <alignment horizontal="right" vertical="center"/>
    </xf>
    <xf numFmtId="166" fontId="5" fillId="2" borderId="0" xfId="0" applyNumberFormat="1" applyFont="1" applyFill="1" applyAlignment="1">
      <alignment horizontal="center" vertical="center" wrapText="1"/>
    </xf>
    <xf numFmtId="166" fontId="5" fillId="2" borderId="23" xfId="0" applyNumberFormat="1" applyFont="1" applyFill="1" applyBorder="1" applyAlignment="1">
      <alignment horizontal="center" vertical="center" wrapText="1"/>
    </xf>
    <xf numFmtId="166" fontId="5" fillId="2" borderId="6" xfId="0" applyNumberFormat="1" applyFont="1" applyFill="1" applyBorder="1" applyAlignment="1">
      <alignment horizontal="center" vertical="center" wrapText="1"/>
    </xf>
    <xf numFmtId="0" fontId="5" fillId="2" borderId="26" xfId="0" applyFont="1" applyFill="1" applyBorder="1" applyAlignment="1">
      <alignment horizontal="right" vertical="center" wrapText="1"/>
    </xf>
    <xf numFmtId="0" fontId="5" fillId="2" borderId="28" xfId="0" applyFont="1" applyFill="1" applyBorder="1" applyAlignment="1">
      <alignment vertical="center" wrapText="1"/>
    </xf>
    <xf numFmtId="0" fontId="4" fillId="2" borderId="29" xfId="0" applyFont="1" applyFill="1" applyBorder="1" applyAlignment="1">
      <alignment vertical="center" wrapText="1"/>
    </xf>
    <xf numFmtId="0" fontId="5" fillId="2" borderId="30" xfId="0" applyFont="1" applyFill="1" applyBorder="1" applyAlignment="1">
      <alignment vertical="center"/>
    </xf>
    <xf numFmtId="0" fontId="5" fillId="2" borderId="30" xfId="0" applyFont="1" applyFill="1" applyBorder="1" applyAlignment="1">
      <alignment vertical="center" wrapText="1"/>
    </xf>
    <xf numFmtId="165" fontId="5" fillId="2" borderId="30" xfId="0" applyNumberFormat="1" applyFont="1" applyFill="1" applyBorder="1" applyAlignment="1">
      <alignment horizontal="center" vertical="center" wrapText="1"/>
    </xf>
    <xf numFmtId="165" fontId="5" fillId="2" borderId="31" xfId="0" applyNumberFormat="1" applyFont="1" applyFill="1" applyBorder="1" applyAlignment="1">
      <alignment horizontal="center" vertical="center" wrapText="1"/>
    </xf>
    <xf numFmtId="0" fontId="5" fillId="2" borderId="22" xfId="0" applyFont="1" applyFill="1" applyBorder="1" applyAlignment="1">
      <alignment vertical="center"/>
    </xf>
    <xf numFmtId="165" fontId="5" fillId="2" borderId="0" xfId="0" applyNumberFormat="1" applyFont="1" applyFill="1" applyAlignment="1">
      <alignment horizontal="center" vertical="center" wrapText="1"/>
    </xf>
    <xf numFmtId="165" fontId="5" fillId="2" borderId="23" xfId="0" applyNumberFormat="1" applyFont="1" applyFill="1" applyBorder="1" applyAlignment="1">
      <alignment horizontal="center" vertical="center" wrapText="1"/>
    </xf>
    <xf numFmtId="0" fontId="4" fillId="2" borderId="52" xfId="0" applyFont="1" applyFill="1" applyBorder="1" applyAlignment="1">
      <alignment vertical="center" wrapText="1"/>
    </xf>
    <xf numFmtId="0" fontId="4" fillId="2" borderId="34" xfId="0" applyFont="1" applyFill="1" applyBorder="1" applyAlignment="1">
      <alignment vertical="center" wrapText="1"/>
    </xf>
    <xf numFmtId="0" fontId="4" fillId="2" borderId="53" xfId="0" applyFont="1" applyFill="1" applyBorder="1" applyAlignment="1">
      <alignment vertical="center" wrapText="1"/>
    </xf>
    <xf numFmtId="0" fontId="11" fillId="4" borderId="59" xfId="0" applyFont="1" applyFill="1" applyBorder="1" applyAlignment="1">
      <alignment horizontal="center" vertical="center"/>
    </xf>
    <xf numFmtId="0" fontId="4" fillId="2" borderId="62" xfId="0" applyFont="1" applyFill="1" applyBorder="1" applyAlignment="1">
      <alignment vertical="center" wrapText="1"/>
    </xf>
    <xf numFmtId="0" fontId="4" fillId="2" borderId="63" xfId="0" applyFont="1" applyFill="1" applyBorder="1" applyAlignment="1">
      <alignment vertical="center" wrapText="1"/>
    </xf>
    <xf numFmtId="0" fontId="4" fillId="2" borderId="64" xfId="0" applyFont="1" applyFill="1" applyBorder="1" applyAlignment="1">
      <alignment vertical="center" wrapText="1"/>
    </xf>
    <xf numFmtId="0" fontId="4" fillId="3" borderId="15" xfId="0" applyFont="1" applyFill="1" applyBorder="1" applyAlignment="1" applyProtection="1">
      <alignment vertical="center" wrapText="1"/>
      <protection locked="0"/>
    </xf>
    <xf numFmtId="0" fontId="4" fillId="3" borderId="16" xfId="0" applyFont="1" applyFill="1" applyBorder="1" applyAlignment="1" applyProtection="1">
      <alignment vertical="center" wrapText="1"/>
      <protection locked="0"/>
    </xf>
    <xf numFmtId="0" fontId="4" fillId="3" borderId="17" xfId="0" applyFont="1" applyFill="1" applyBorder="1" applyAlignment="1" applyProtection="1">
      <alignment vertical="center" wrapText="1"/>
      <protection locked="0"/>
    </xf>
    <xf numFmtId="0" fontId="4" fillId="2" borderId="96" xfId="0" applyFont="1" applyFill="1" applyBorder="1" applyAlignment="1">
      <alignment vertical="center" wrapText="1"/>
    </xf>
    <xf numFmtId="0" fontId="4" fillId="2" borderId="97" xfId="0" applyFont="1" applyFill="1" applyBorder="1" applyAlignment="1">
      <alignment vertical="center" wrapText="1"/>
    </xf>
    <xf numFmtId="0" fontId="4" fillId="2" borderId="98" xfId="0" applyFont="1" applyFill="1" applyBorder="1" applyAlignment="1">
      <alignment vertical="center" wrapText="1"/>
    </xf>
    <xf numFmtId="0" fontId="5" fillId="2" borderId="99" xfId="0" applyFont="1" applyFill="1" applyBorder="1" applyAlignment="1">
      <alignment horizontal="right" vertical="center" wrapText="1"/>
    </xf>
    <xf numFmtId="0" fontId="11" fillId="4" borderId="100" xfId="0" applyFont="1" applyFill="1" applyBorder="1" applyAlignment="1">
      <alignment vertical="center"/>
    </xf>
    <xf numFmtId="0" fontId="11" fillId="4" borderId="100" xfId="0" applyFont="1" applyFill="1" applyBorder="1" applyAlignment="1">
      <alignment vertical="center" wrapText="1"/>
    </xf>
    <xf numFmtId="0" fontId="4" fillId="2" borderId="1" xfId="0" applyFont="1" applyFill="1" applyBorder="1" applyAlignment="1">
      <alignment vertical="center" wrapText="1"/>
    </xf>
    <xf numFmtId="166" fontId="4" fillId="0" borderId="14" xfId="0" applyNumberFormat="1" applyFont="1" applyBorder="1" applyAlignment="1">
      <alignment vertical="center" wrapText="1"/>
    </xf>
    <xf numFmtId="0" fontId="4" fillId="2" borderId="103" xfId="0" applyFont="1" applyFill="1" applyBorder="1" applyAlignment="1">
      <alignment vertical="center" wrapText="1"/>
    </xf>
    <xf numFmtId="0" fontId="4" fillId="2" borderId="100" xfId="0" applyFont="1" applyFill="1" applyBorder="1" applyAlignment="1">
      <alignment vertical="center" wrapText="1"/>
    </xf>
    <xf numFmtId="0" fontId="4" fillId="2" borderId="100" xfId="0" applyFont="1" applyFill="1" applyBorder="1" applyAlignment="1">
      <alignment vertical="center"/>
    </xf>
    <xf numFmtId="0" fontId="4" fillId="2" borderId="101" xfId="0" applyFont="1" applyFill="1" applyBorder="1" applyAlignment="1">
      <alignment vertical="center" wrapText="1"/>
    </xf>
    <xf numFmtId="0" fontId="4" fillId="2" borderId="104" xfId="0" applyFont="1" applyFill="1" applyBorder="1" applyAlignment="1">
      <alignment vertical="center" wrapText="1"/>
    </xf>
    <xf numFmtId="0" fontId="4" fillId="2" borderId="0" xfId="0" applyFont="1" applyFill="1"/>
    <xf numFmtId="0" fontId="4" fillId="2" borderId="0" xfId="0" applyFont="1" applyFill="1" applyAlignment="1">
      <alignment horizontal="center"/>
    </xf>
    <xf numFmtId="0" fontId="16" fillId="0" borderId="0" xfId="0" applyFont="1" applyAlignment="1">
      <alignment horizontal="center"/>
    </xf>
    <xf numFmtId="0" fontId="16" fillId="0" borderId="0" xfId="0" applyFont="1"/>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9" xfId="0" applyFont="1" applyFill="1" applyBorder="1" applyAlignment="1">
      <alignment horizontal="center"/>
    </xf>
    <xf numFmtId="0" fontId="4" fillId="2" borderId="30" xfId="0" applyFont="1" applyFill="1" applyBorder="1" applyAlignment="1">
      <alignment horizontal="center"/>
    </xf>
    <xf numFmtId="0" fontId="4" fillId="2" borderId="31" xfId="0" applyFont="1" applyFill="1" applyBorder="1" applyAlignment="1">
      <alignment horizontal="center"/>
    </xf>
    <xf numFmtId="0" fontId="4" fillId="2" borderId="22" xfId="0" applyFont="1" applyFill="1" applyBorder="1" applyAlignment="1">
      <alignment horizontal="center"/>
    </xf>
    <xf numFmtId="0" fontId="4" fillId="0" borderId="0" xfId="0" applyFont="1"/>
    <xf numFmtId="0" fontId="5" fillId="2" borderId="0" xfId="0" applyFont="1" applyFill="1" applyAlignment="1">
      <alignment wrapText="1"/>
    </xf>
    <xf numFmtId="0" fontId="5" fillId="0" borderId="24" xfId="0" applyFont="1" applyBorder="1" applyAlignment="1">
      <alignment horizontal="left" vertical="center" wrapText="1"/>
    </xf>
    <xf numFmtId="0" fontId="5" fillId="0" borderId="0" xfId="0" applyFont="1" applyAlignment="1">
      <alignment wrapText="1"/>
    </xf>
    <xf numFmtId="0" fontId="4" fillId="0" borderId="0" xfId="0" applyFont="1" applyAlignment="1">
      <alignment horizontal="center"/>
    </xf>
    <xf numFmtId="0" fontId="5" fillId="0" borderId="22" xfId="0" applyFont="1" applyBorder="1" applyAlignment="1">
      <alignment horizontal="left" vertical="center"/>
    </xf>
    <xf numFmtId="0" fontId="5" fillId="0" borderId="0" xfId="0" applyFont="1" applyAlignment="1">
      <alignment horizontal="center" vertical="center" wrapText="1"/>
    </xf>
    <xf numFmtId="166" fontId="4" fillId="0" borderId="0" xfId="0" applyNumberFormat="1" applyFont="1" applyAlignment="1">
      <alignment horizontal="center" vertical="center"/>
    </xf>
    <xf numFmtId="166" fontId="4" fillId="0" borderId="23" xfId="0" applyNumberFormat="1" applyFont="1" applyBorder="1" applyAlignment="1">
      <alignment horizontal="center" vertical="center"/>
    </xf>
    <xf numFmtId="0" fontId="5" fillId="2" borderId="22" xfId="0" applyFont="1" applyFill="1" applyBorder="1" applyAlignment="1">
      <alignment horizontal="left" vertical="center"/>
    </xf>
    <xf numFmtId="0" fontId="5" fillId="2" borderId="0" xfId="0" applyFont="1" applyFill="1" applyAlignment="1">
      <alignment horizontal="center" vertical="center" wrapText="1"/>
    </xf>
    <xf numFmtId="166" fontId="4" fillId="2" borderId="0" xfId="0" applyNumberFormat="1" applyFont="1" applyFill="1" applyAlignment="1">
      <alignment horizontal="center" vertical="center"/>
    </xf>
    <xf numFmtId="166" fontId="4" fillId="2" borderId="23" xfId="0" applyNumberFormat="1" applyFont="1" applyFill="1" applyBorder="1" applyAlignment="1">
      <alignment horizontal="center" vertical="center"/>
    </xf>
    <xf numFmtId="0" fontId="11" fillId="0" borderId="0" xfId="0" applyFont="1"/>
    <xf numFmtId="0" fontId="5" fillId="0" borderId="0" xfId="0" applyFont="1"/>
    <xf numFmtId="0" fontId="4" fillId="2" borderId="26" xfId="0" applyFont="1" applyFill="1" applyBorder="1" applyAlignment="1">
      <alignment horizontal="center"/>
    </xf>
    <xf numFmtId="0" fontId="4" fillId="2" borderId="27" xfId="0" applyFont="1" applyFill="1" applyBorder="1" applyAlignment="1">
      <alignment horizontal="center"/>
    </xf>
    <xf numFmtId="0" fontId="4" fillId="2" borderId="28" xfId="0" applyFont="1" applyFill="1" applyBorder="1" applyAlignment="1">
      <alignment horizontal="center"/>
    </xf>
    <xf numFmtId="0" fontId="4" fillId="2" borderId="52" xfId="0" applyFont="1" applyFill="1" applyBorder="1" applyAlignment="1">
      <alignment horizontal="center"/>
    </xf>
    <xf numFmtId="0" fontId="4" fillId="2" borderId="34" xfId="0" applyFont="1" applyFill="1" applyBorder="1" applyAlignment="1">
      <alignment horizontal="center"/>
    </xf>
    <xf numFmtId="0" fontId="4" fillId="2" borderId="53" xfId="0" applyFont="1" applyFill="1" applyBorder="1" applyAlignment="1">
      <alignment horizontal="center"/>
    </xf>
    <xf numFmtId="0" fontId="5" fillId="2" borderId="0" xfId="0" applyFont="1" applyFill="1"/>
    <xf numFmtId="0" fontId="11" fillId="4" borderId="82" xfId="0" applyFont="1" applyFill="1" applyBorder="1" applyAlignment="1">
      <alignment horizontal="center"/>
    </xf>
    <xf numFmtId="0" fontId="11" fillId="4" borderId="83" xfId="0" applyFont="1" applyFill="1" applyBorder="1" applyAlignment="1">
      <alignment horizontal="center"/>
    </xf>
    <xf numFmtId="0" fontId="11" fillId="4" borderId="84" xfId="0" applyFont="1" applyFill="1" applyBorder="1" applyAlignment="1">
      <alignment horizontal="center"/>
    </xf>
    <xf numFmtId="0" fontId="5" fillId="2" borderId="0" xfId="0" applyFont="1" applyFill="1" applyAlignment="1">
      <alignment horizontal="center"/>
    </xf>
    <xf numFmtId="0" fontId="5" fillId="0" borderId="0" xfId="0" applyFont="1" applyAlignment="1">
      <alignment horizontal="center"/>
    </xf>
    <xf numFmtId="0" fontId="11" fillId="0" borderId="0" xfId="0" applyFont="1" applyAlignment="1">
      <alignment horizontal="center"/>
    </xf>
    <xf numFmtId="0" fontId="5" fillId="2" borderId="29" xfId="0" applyFont="1" applyFill="1" applyBorder="1" applyAlignment="1">
      <alignment horizontal="left"/>
    </xf>
    <xf numFmtId="0" fontId="14" fillId="2" borderId="0" xfId="0" applyFont="1" applyFill="1"/>
    <xf numFmtId="0" fontId="14" fillId="2" borderId="0" xfId="0" applyFont="1" applyFill="1" applyAlignment="1">
      <alignment horizontal="center"/>
    </xf>
    <xf numFmtId="0" fontId="22" fillId="0" borderId="0" xfId="0" applyFont="1" applyAlignment="1">
      <alignment horizontal="center"/>
    </xf>
    <xf numFmtId="0" fontId="14" fillId="2" borderId="0" xfId="0" applyFont="1" applyFill="1" applyAlignment="1">
      <alignment vertical="center" wrapText="1"/>
    </xf>
    <xf numFmtId="0" fontId="22" fillId="0" borderId="0" xfId="0" applyFont="1" applyAlignment="1">
      <alignment vertical="center" wrapText="1"/>
    </xf>
    <xf numFmtId="0" fontId="15" fillId="2" borderId="0" xfId="0" applyFont="1" applyFill="1" applyAlignment="1">
      <alignment vertical="center" wrapText="1"/>
    </xf>
    <xf numFmtId="0" fontId="23" fillId="0" borderId="0" xfId="0" applyFont="1" applyAlignment="1">
      <alignment vertical="center" wrapText="1"/>
    </xf>
    <xf numFmtId="0" fontId="16" fillId="4" borderId="30" xfId="0" applyFont="1" applyFill="1" applyBorder="1" applyAlignment="1">
      <alignment horizontal="center"/>
    </xf>
    <xf numFmtId="166" fontId="4" fillId="0" borderId="14" xfId="0" applyNumberFormat="1" applyFont="1" applyBorder="1" applyAlignment="1">
      <alignment horizontal="center" vertical="center"/>
    </xf>
    <xf numFmtId="166" fontId="0" fillId="0" borderId="14" xfId="0" applyNumberFormat="1" applyBorder="1" applyAlignment="1">
      <alignment horizontal="center" vertical="center"/>
    </xf>
    <xf numFmtId="166" fontId="4" fillId="2" borderId="27" xfId="0" applyNumberFormat="1" applyFont="1" applyFill="1" applyBorder="1" applyAlignment="1">
      <alignment horizontal="center" vertical="center"/>
    </xf>
    <xf numFmtId="0" fontId="4" fillId="0" borderId="14" xfId="0" applyFont="1" applyBorder="1" applyAlignment="1">
      <alignment horizontal="center" vertical="center"/>
    </xf>
    <xf numFmtId="1" fontId="0" fillId="0" borderId="14" xfId="0" applyNumberFormat="1" applyBorder="1" applyAlignment="1">
      <alignment horizontal="center" vertical="center"/>
    </xf>
    <xf numFmtId="0" fontId="5" fillId="2" borderId="27" xfId="0" applyFont="1" applyFill="1" applyBorder="1" applyAlignment="1">
      <alignment horizontal="center" vertical="center" wrapText="1"/>
    </xf>
    <xf numFmtId="0" fontId="5" fillId="2" borderId="30" xfId="0" applyFont="1" applyFill="1" applyBorder="1" applyAlignment="1">
      <alignment horizontal="center" vertical="center" wrapText="1"/>
    </xf>
    <xf numFmtId="166" fontId="4" fillId="2" borderId="30" xfId="0" applyNumberFormat="1" applyFont="1" applyFill="1" applyBorder="1" applyAlignment="1">
      <alignment horizontal="center" vertical="center"/>
    </xf>
    <xf numFmtId="0" fontId="14" fillId="0" borderId="0" xfId="0" applyFont="1" applyAlignment="1">
      <alignment horizontal="center"/>
    </xf>
    <xf numFmtId="0" fontId="14" fillId="0" borderId="0" xfId="0" applyFont="1"/>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166" fontId="5" fillId="2" borderId="102" xfId="0" applyNumberFormat="1" applyFont="1" applyFill="1" applyBorder="1" applyAlignment="1">
      <alignment horizontal="center" vertical="center" wrapText="1"/>
    </xf>
    <xf numFmtId="0" fontId="25" fillId="2" borderId="0" xfId="0" applyFont="1" applyFill="1" applyAlignment="1">
      <alignment vertical="center" wrapText="1"/>
    </xf>
    <xf numFmtId="0" fontId="30" fillId="0" borderId="0" xfId="0" applyFont="1"/>
    <xf numFmtId="0" fontId="32" fillId="0" borderId="0" xfId="0" applyFont="1"/>
    <xf numFmtId="0" fontId="33" fillId="2" borderId="0" xfId="0" applyFont="1" applyFill="1" applyAlignment="1">
      <alignment vertical="center" wrapText="1"/>
    </xf>
    <xf numFmtId="0" fontId="33" fillId="0" borderId="0" xfId="0" applyFont="1"/>
    <xf numFmtId="0" fontId="33" fillId="0" borderId="0" xfId="0" applyFont="1" applyAlignment="1">
      <alignment vertical="center" wrapText="1"/>
    </xf>
    <xf numFmtId="0" fontId="36" fillId="2" borderId="0" xfId="0" applyFont="1" applyFill="1" applyAlignment="1">
      <alignment vertical="center" wrapText="1"/>
    </xf>
    <xf numFmtId="9" fontId="36" fillId="2" borderId="0" xfId="1" applyFont="1" applyFill="1" applyAlignment="1" applyProtection="1">
      <alignment vertical="center" wrapText="1"/>
    </xf>
    <xf numFmtId="0" fontId="33" fillId="2" borderId="0" xfId="0" applyFont="1" applyFill="1" applyAlignment="1">
      <alignment vertical="center"/>
    </xf>
    <xf numFmtId="0" fontId="33" fillId="2" borderId="0" xfId="0" applyFont="1" applyFill="1" applyAlignment="1">
      <alignment horizontal="center" vertical="center"/>
    </xf>
    <xf numFmtId="9" fontId="33" fillId="2" borderId="0" xfId="1" applyFont="1" applyFill="1" applyAlignment="1" applyProtection="1">
      <alignment horizontal="center" vertical="center"/>
    </xf>
    <xf numFmtId="166" fontId="5" fillId="2" borderId="16" xfId="0" applyNumberFormat="1" applyFont="1" applyFill="1" applyBorder="1" applyAlignment="1">
      <alignment horizontal="center" vertical="center" wrapText="1"/>
    </xf>
    <xf numFmtId="0" fontId="0" fillId="0" borderId="0" xfId="0" applyAlignment="1">
      <alignment horizontal="center"/>
    </xf>
    <xf numFmtId="43" fontId="0" fillId="0" borderId="0" xfId="3" applyFont="1"/>
    <xf numFmtId="0" fontId="38" fillId="0" borderId="0" xfId="0" applyFont="1"/>
    <xf numFmtId="0" fontId="39" fillId="0" borderId="6" xfId="0" applyFont="1" applyBorder="1" applyAlignment="1">
      <alignment horizontal="center"/>
    </xf>
    <xf numFmtId="43" fontId="39" fillId="0" borderId="6" xfId="3" applyFont="1" applyBorder="1" applyAlignment="1">
      <alignment horizontal="center"/>
    </xf>
    <xf numFmtId="0" fontId="39" fillId="0" borderId="0" xfId="0" applyFont="1" applyAlignment="1">
      <alignment horizontal="center"/>
    </xf>
    <xf numFmtId="0" fontId="38" fillId="0" borderId="0" xfId="0" applyFont="1" applyAlignment="1">
      <alignment horizontal="center"/>
    </xf>
    <xf numFmtId="0" fontId="0" fillId="0" borderId="114" xfId="0" applyBorder="1" applyAlignment="1">
      <alignment horizontal="center"/>
    </xf>
    <xf numFmtId="0" fontId="0" fillId="0" borderId="73" xfId="0" applyBorder="1"/>
    <xf numFmtId="0" fontId="0" fillId="0" borderId="73" xfId="0" applyBorder="1" applyAlignment="1">
      <alignment horizontal="center"/>
    </xf>
    <xf numFmtId="43" fontId="0" fillId="0" borderId="0" xfId="3" applyFont="1" applyBorder="1"/>
    <xf numFmtId="43" fontId="0" fillId="0" borderId="73" xfId="3" applyFont="1" applyBorder="1"/>
    <xf numFmtId="0" fontId="35" fillId="0" borderId="0" xfId="0" applyFont="1"/>
    <xf numFmtId="0" fontId="39" fillId="0" borderId="115" xfId="0" applyFont="1" applyBorder="1"/>
    <xf numFmtId="0" fontId="0" fillId="0" borderId="115" xfId="0" applyBorder="1" applyAlignment="1">
      <alignment horizontal="center"/>
    </xf>
    <xf numFmtId="43" fontId="0" fillId="0" borderId="115" xfId="3" applyFont="1" applyBorder="1"/>
    <xf numFmtId="0" fontId="0" fillId="0" borderId="115" xfId="0" applyBorder="1"/>
    <xf numFmtId="43" fontId="31" fillId="0" borderId="73" xfId="3" applyFont="1" applyBorder="1"/>
    <xf numFmtId="43" fontId="31" fillId="5" borderId="116" xfId="3" applyFont="1" applyFill="1" applyBorder="1"/>
    <xf numFmtId="43" fontId="31" fillId="0" borderId="115" xfId="3" applyFont="1" applyBorder="1"/>
    <xf numFmtId="0" fontId="0" fillId="0" borderId="115" xfId="0" applyBorder="1" applyAlignment="1">
      <alignment wrapText="1"/>
    </xf>
    <xf numFmtId="0" fontId="27" fillId="0" borderId="0" xfId="0" applyFont="1"/>
    <xf numFmtId="9" fontId="0" fillId="0" borderId="0" xfId="3" applyNumberFormat="1" applyFont="1" applyBorder="1"/>
    <xf numFmtId="43" fontId="27" fillId="0" borderId="0" xfId="0" applyNumberFormat="1" applyFont="1"/>
    <xf numFmtId="43" fontId="31" fillId="5" borderId="117" xfId="3" applyFont="1" applyFill="1" applyBorder="1"/>
    <xf numFmtId="0" fontId="0" fillId="0" borderId="9" xfId="0" applyBorder="1" applyAlignment="1">
      <alignment horizontal="center"/>
    </xf>
    <xf numFmtId="0" fontId="0" fillId="0" borderId="7" xfId="0" applyBorder="1"/>
    <xf numFmtId="0" fontId="0" fillId="0" borderId="7" xfId="0" applyBorder="1" applyAlignment="1">
      <alignment horizontal="center"/>
    </xf>
    <xf numFmtId="43" fontId="0" fillId="0" borderId="7" xfId="3" applyFont="1" applyBorder="1"/>
    <xf numFmtId="43" fontId="0" fillId="0" borderId="12" xfId="3" applyFont="1" applyBorder="1"/>
    <xf numFmtId="0" fontId="36" fillId="0" borderId="0" xfId="0" applyFont="1" applyAlignment="1">
      <alignment horizontal="left"/>
    </xf>
    <xf numFmtId="0" fontId="33" fillId="0" borderId="0" xfId="0" applyFont="1" applyAlignment="1">
      <alignment horizontal="center"/>
    </xf>
    <xf numFmtId="0" fontId="36" fillId="0" borderId="0" xfId="0" applyFont="1" applyAlignment="1">
      <alignment horizontal="center"/>
    </xf>
    <xf numFmtId="0" fontId="33" fillId="0" borderId="0" xfId="0" applyFont="1" applyAlignment="1">
      <alignment horizontal="left"/>
    </xf>
    <xf numFmtId="0" fontId="33" fillId="0" borderId="0" xfId="0" applyFont="1" applyAlignment="1">
      <alignment wrapText="1"/>
    </xf>
    <xf numFmtId="43" fontId="0" fillId="0" borderId="0" xfId="0" applyNumberFormat="1"/>
    <xf numFmtId="0" fontId="40" fillId="2" borderId="0" xfId="0" applyFont="1" applyFill="1" applyAlignment="1">
      <alignment vertical="center" wrapText="1"/>
    </xf>
    <xf numFmtId="0" fontId="5" fillId="0" borderId="14" xfId="0" applyFont="1" applyBorder="1" applyAlignment="1">
      <alignment horizontal="center" vertical="center" wrapText="1"/>
    </xf>
    <xf numFmtId="166" fontId="4" fillId="3" borderId="14" xfId="0" applyNumberFormat="1" applyFont="1" applyFill="1" applyBorder="1" applyAlignment="1" applyProtection="1">
      <alignment horizontal="center" vertical="center"/>
      <protection locked="0"/>
    </xf>
    <xf numFmtId="0" fontId="4" fillId="0" borderId="8" xfId="0" applyFont="1" applyBorder="1" applyAlignment="1">
      <alignment horizontal="left" vertical="center" wrapText="1"/>
    </xf>
    <xf numFmtId="0" fontId="26" fillId="2" borderId="0" xfId="0" applyFont="1" applyFill="1" applyAlignment="1">
      <alignment vertical="center" wrapText="1"/>
    </xf>
    <xf numFmtId="0" fontId="4" fillId="2" borderId="2" xfId="0" applyFont="1" applyFill="1" applyBorder="1" applyAlignment="1">
      <alignment vertical="center" wrapText="1"/>
    </xf>
    <xf numFmtId="0" fontId="4" fillId="2" borderId="123" xfId="0" applyFont="1" applyFill="1" applyBorder="1" applyAlignment="1">
      <alignment vertical="center" wrapText="1"/>
    </xf>
    <xf numFmtId="0" fontId="4" fillId="2" borderId="124" xfId="0" applyFont="1" applyFill="1" applyBorder="1" applyAlignment="1">
      <alignment vertical="center" wrapText="1"/>
    </xf>
    <xf numFmtId="0" fontId="11" fillId="4" borderId="125" xfId="0" applyFont="1" applyFill="1" applyBorder="1" applyAlignment="1">
      <alignment horizontal="left"/>
    </xf>
    <xf numFmtId="0" fontId="16" fillId="4" borderId="126" xfId="0" applyFont="1" applyFill="1" applyBorder="1" applyAlignment="1">
      <alignment horizontal="center"/>
    </xf>
    <xf numFmtId="0" fontId="5" fillId="0" borderId="122" xfId="0" applyFont="1" applyBorder="1" applyAlignment="1">
      <alignment horizontal="center" vertical="center" wrapText="1"/>
    </xf>
    <xf numFmtId="0" fontId="4" fillId="0" borderId="121" xfId="0" applyFont="1" applyBorder="1" applyAlignment="1">
      <alignment horizontal="center" vertical="center"/>
    </xf>
    <xf numFmtId="9" fontId="0" fillId="0" borderId="122" xfId="1" applyFont="1" applyBorder="1" applyAlignment="1" applyProtection="1">
      <alignment horizontal="center" vertical="center"/>
    </xf>
    <xf numFmtId="0" fontId="4" fillId="2" borderId="123" xfId="0" applyFont="1" applyFill="1" applyBorder="1" applyAlignment="1">
      <alignment horizontal="center" vertical="center"/>
    </xf>
    <xf numFmtId="166" fontId="4" fillId="2" borderId="124" xfId="0" applyNumberFormat="1" applyFont="1" applyFill="1" applyBorder="1" applyAlignment="1">
      <alignment horizontal="center" vertical="center"/>
    </xf>
    <xf numFmtId="0" fontId="5" fillId="2" borderId="123" xfId="0" applyFont="1" applyFill="1" applyBorder="1" applyAlignment="1">
      <alignment horizontal="left" vertical="center"/>
    </xf>
    <xf numFmtId="0" fontId="5" fillId="2" borderId="125" xfId="0" applyFont="1" applyFill="1" applyBorder="1" applyAlignment="1">
      <alignment horizontal="left" vertical="center"/>
    </xf>
    <xf numFmtId="166" fontId="4" fillId="2" borderId="126" xfId="0" applyNumberFormat="1" applyFont="1" applyFill="1" applyBorder="1" applyAlignment="1">
      <alignment horizontal="center" vertical="center"/>
    </xf>
    <xf numFmtId="0" fontId="5" fillId="2" borderId="1" xfId="0" applyFont="1" applyFill="1" applyBorder="1" applyAlignment="1">
      <alignment horizontal="left" vertical="center"/>
    </xf>
    <xf numFmtId="166" fontId="4" fillId="2" borderId="2" xfId="0" applyNumberFormat="1" applyFont="1" applyFill="1" applyBorder="1" applyAlignment="1">
      <alignment horizontal="center" vertical="center"/>
    </xf>
    <xf numFmtId="0" fontId="25" fillId="2" borderId="0" xfId="0" applyFont="1" applyFill="1" applyAlignment="1">
      <alignment horizontal="center"/>
    </xf>
    <xf numFmtId="0" fontId="25" fillId="2" borderId="0" xfId="0" applyFont="1" applyFill="1"/>
    <xf numFmtId="0" fontId="40" fillId="0" borderId="0" xfId="0" applyFont="1" applyAlignment="1">
      <alignment wrapText="1"/>
    </xf>
    <xf numFmtId="0" fontId="41" fillId="0" borderId="0" xfId="0" applyFont="1" applyAlignment="1">
      <alignment horizontal="left"/>
    </xf>
    <xf numFmtId="0" fontId="25" fillId="0" borderId="0" xfId="0" applyFont="1" applyAlignment="1">
      <alignment horizontal="center"/>
    </xf>
    <xf numFmtId="0" fontId="40" fillId="2" borderId="0" xfId="0" applyFont="1" applyFill="1"/>
    <xf numFmtId="0" fontId="25" fillId="0" borderId="0" xfId="0" applyFont="1"/>
    <xf numFmtId="0" fontId="40" fillId="2" borderId="0" xfId="0" applyFont="1" applyFill="1" applyAlignment="1">
      <alignment horizontal="left"/>
    </xf>
    <xf numFmtId="0" fontId="25" fillId="0" borderId="0" xfId="0" applyFont="1" applyAlignment="1">
      <alignment horizontal="left"/>
    </xf>
    <xf numFmtId="0" fontId="42" fillId="2" borderId="0" xfId="0" applyFont="1" applyFill="1" applyAlignment="1">
      <alignment vertical="center" wrapText="1"/>
    </xf>
    <xf numFmtId="0" fontId="45" fillId="0" borderId="0" xfId="0" applyFont="1" applyAlignment="1">
      <alignment horizontal="left"/>
    </xf>
    <xf numFmtId="0" fontId="4" fillId="0" borderId="127" xfId="0" applyFont="1" applyBorder="1" applyAlignment="1">
      <alignment horizontal="center" vertical="center"/>
    </xf>
    <xf numFmtId="0" fontId="4" fillId="0" borderId="6" xfId="0" applyFont="1" applyBorder="1" applyAlignment="1">
      <alignment horizontal="center" vertical="center"/>
    </xf>
    <xf numFmtId="0" fontId="25" fillId="2" borderId="0" xfId="0" applyFont="1" applyFill="1" applyAlignment="1">
      <alignment vertical="center" wrapText="1"/>
    </xf>
    <xf numFmtId="0" fontId="4" fillId="2" borderId="14" xfId="0" applyFont="1" applyFill="1" applyBorder="1" applyAlignment="1">
      <alignment horizontal="left" vertical="center" wrapText="1"/>
    </xf>
    <xf numFmtId="0" fontId="27" fillId="0" borderId="0" xfId="0" applyFont="1" applyAlignment="1">
      <alignment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2" xfId="0" applyFont="1" applyFill="1" applyBorder="1" applyAlignment="1">
      <alignment horizontal="center" vertical="center"/>
    </xf>
    <xf numFmtId="0" fontId="5" fillId="2" borderId="16" xfId="0" applyFont="1" applyFill="1" applyBorder="1" applyAlignment="1">
      <alignment horizontal="left" vertical="center"/>
    </xf>
    <xf numFmtId="0" fontId="4" fillId="2" borderId="7" xfId="0" applyFont="1" applyFill="1" applyBorder="1" applyAlignment="1">
      <alignment horizontal="left" vertical="center" wrapText="1"/>
    </xf>
    <xf numFmtId="0" fontId="4" fillId="2" borderId="7" xfId="0" applyFont="1" applyFill="1" applyBorder="1" applyAlignment="1">
      <alignment horizontal="left" vertical="center"/>
    </xf>
    <xf numFmtId="43" fontId="7" fillId="0" borderId="15" xfId="3" applyFont="1" applyFill="1" applyBorder="1" applyAlignment="1">
      <alignment vertical="center" wrapText="1"/>
    </xf>
    <xf numFmtId="166" fontId="7" fillId="0" borderId="15" xfId="0" applyNumberFormat="1" applyFont="1" applyBorder="1" applyAlignment="1">
      <alignment vertical="center" wrapText="1"/>
    </xf>
    <xf numFmtId="43" fontId="4" fillId="0" borderId="15" xfId="3" applyFont="1" applyFill="1" applyBorder="1" applyAlignment="1">
      <alignment vertical="center" wrapText="1"/>
    </xf>
    <xf numFmtId="166" fontId="4" fillId="0" borderId="15" xfId="0" applyNumberFormat="1" applyFont="1" applyBorder="1" applyAlignment="1">
      <alignment vertical="center" wrapText="1"/>
    </xf>
    <xf numFmtId="2" fontId="4" fillId="2" borderId="14" xfId="0" applyNumberFormat="1" applyFont="1" applyFill="1" applyBorder="1" applyAlignment="1">
      <alignment horizontal="left" vertical="center" wrapText="1"/>
    </xf>
    <xf numFmtId="166" fontId="5" fillId="2" borderId="12" xfId="0" applyNumberFormat="1" applyFont="1" applyFill="1" applyBorder="1" applyAlignment="1">
      <alignment horizontal="center" vertical="center"/>
    </xf>
    <xf numFmtId="0" fontId="11" fillId="4" borderId="100" xfId="0" applyFont="1" applyFill="1" applyBorder="1" applyAlignment="1">
      <alignment horizontal="center" vertical="center" wrapText="1"/>
    </xf>
    <xf numFmtId="0" fontId="11" fillId="4" borderId="100" xfId="0" applyFont="1" applyFill="1" applyBorder="1" applyAlignment="1">
      <alignment horizontal="center" vertical="center"/>
    </xf>
    <xf numFmtId="166" fontId="4" fillId="3" borderId="14" xfId="0" applyNumberFormat="1" applyFont="1" applyFill="1" applyBorder="1" applyAlignment="1" applyProtection="1">
      <alignment horizontal="center" vertical="center" wrapText="1"/>
      <protection locked="0"/>
    </xf>
    <xf numFmtId="166" fontId="4" fillId="2" borderId="14" xfId="0" applyNumberFormat="1" applyFont="1" applyFill="1" applyBorder="1" applyAlignment="1">
      <alignment horizontal="center" vertical="center" wrapText="1"/>
    </xf>
    <xf numFmtId="166" fontId="4" fillId="2" borderId="25" xfId="0" applyNumberFormat="1" applyFont="1" applyFill="1" applyBorder="1" applyAlignment="1">
      <alignment horizontal="center" vertical="center" wrapText="1"/>
    </xf>
    <xf numFmtId="0" fontId="4" fillId="3" borderId="15"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0" fillId="0" borderId="16" xfId="0" applyBorder="1" applyAlignment="1">
      <alignment horizontal="left" vertical="center" wrapText="1"/>
    </xf>
    <xf numFmtId="0" fontId="0" fillId="0" borderId="17" xfId="0" applyBorder="1" applyAlignment="1">
      <alignment horizontal="left" vertical="center" wrapText="1"/>
    </xf>
    <xf numFmtId="166" fontId="5" fillId="2" borderId="43" xfId="0" applyNumberFormat="1" applyFont="1" applyFill="1" applyBorder="1" applyAlignment="1">
      <alignment horizontal="center" vertical="center" wrapText="1"/>
    </xf>
    <xf numFmtId="166" fontId="5" fillId="2" borderId="44" xfId="0" applyNumberFormat="1" applyFont="1" applyFill="1" applyBorder="1" applyAlignment="1">
      <alignment horizontal="center" vertical="center" wrapText="1"/>
    </xf>
    <xf numFmtId="0" fontId="5" fillId="2" borderId="41" xfId="0" applyFont="1" applyFill="1" applyBorder="1" applyAlignment="1">
      <alignment horizontal="right" vertical="center" wrapText="1"/>
    </xf>
    <xf numFmtId="0" fontId="5" fillId="2" borderId="27" xfId="0" applyFont="1" applyFill="1" applyBorder="1" applyAlignment="1">
      <alignment horizontal="right" vertical="center" wrapText="1"/>
    </xf>
    <xf numFmtId="0" fontId="5" fillId="2" borderId="42" xfId="0" applyFont="1" applyFill="1" applyBorder="1" applyAlignment="1">
      <alignment horizontal="righ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166" fontId="4" fillId="3" borderId="15" xfId="0" applyNumberFormat="1" applyFont="1" applyFill="1" applyBorder="1" applyAlignment="1" applyProtection="1">
      <alignment horizontal="center" vertical="center" wrapText="1"/>
      <protection locked="0"/>
    </xf>
    <xf numFmtId="166" fontId="4" fillId="3" borderId="17" xfId="0" applyNumberFormat="1" applyFont="1" applyFill="1" applyBorder="1" applyAlignment="1" applyProtection="1">
      <alignment horizontal="center" vertical="center" wrapText="1"/>
      <protection locked="0"/>
    </xf>
    <xf numFmtId="0" fontId="5" fillId="2" borderId="14" xfId="0" applyFont="1" applyFill="1" applyBorder="1" applyAlignment="1">
      <alignment horizontal="center" vertical="center" wrapText="1"/>
    </xf>
    <xf numFmtId="0" fontId="4" fillId="2" borderId="0" xfId="0" applyFont="1" applyFill="1" applyAlignment="1">
      <alignment horizontal="left" vertical="center" wrapText="1"/>
    </xf>
    <xf numFmtId="14" fontId="4" fillId="3" borderId="14" xfId="0" applyNumberFormat="1"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14" fontId="4" fillId="3" borderId="9" xfId="0" applyNumberFormat="1" applyFont="1" applyFill="1" applyBorder="1" applyAlignment="1" applyProtection="1">
      <alignment horizontal="center" vertical="center" wrapText="1"/>
      <protection locked="0"/>
    </xf>
    <xf numFmtId="0" fontId="4" fillId="3" borderId="56" xfId="0" applyFont="1" applyFill="1" applyBorder="1" applyAlignment="1" applyProtection="1">
      <alignment horizontal="center" vertical="center" wrapText="1"/>
      <protection locked="0"/>
    </xf>
    <xf numFmtId="0" fontId="4" fillId="2" borderId="27" xfId="0" applyFont="1" applyFill="1" applyBorder="1" applyAlignment="1">
      <alignment horizontal="left" vertical="center" wrapText="1"/>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3" borderId="9"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11" fillId="4" borderId="60" xfId="0" applyFont="1" applyFill="1" applyBorder="1" applyAlignment="1">
      <alignment horizontal="center" vertical="center" wrapText="1"/>
    </xf>
    <xf numFmtId="0" fontId="11" fillId="4" borderId="61" xfId="0" applyFont="1" applyFill="1" applyBorder="1" applyAlignment="1">
      <alignment horizontal="center" vertical="center" wrapText="1"/>
    </xf>
    <xf numFmtId="0" fontId="4" fillId="3" borderId="5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5" fillId="2" borderId="49" xfId="0" applyFont="1" applyFill="1" applyBorder="1" applyAlignment="1">
      <alignment horizontal="right" vertical="top" wrapText="1"/>
    </xf>
    <xf numFmtId="0" fontId="5" fillId="2" borderId="50" xfId="0" applyFont="1" applyFill="1" applyBorder="1" applyAlignment="1">
      <alignment horizontal="right" vertical="top" wrapText="1"/>
    </xf>
    <xf numFmtId="0" fontId="5" fillId="2" borderId="51" xfId="0" applyFont="1" applyFill="1" applyBorder="1" applyAlignment="1">
      <alignment horizontal="right" vertical="top" wrapText="1"/>
    </xf>
    <xf numFmtId="0" fontId="11" fillId="4" borderId="13"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166" fontId="5" fillId="2" borderId="15" xfId="0" applyNumberFormat="1" applyFont="1" applyFill="1" applyBorder="1" applyAlignment="1">
      <alignment horizontal="center" vertical="center" wrapText="1"/>
    </xf>
    <xf numFmtId="166" fontId="5" fillId="2" borderId="33" xfId="0" applyNumberFormat="1" applyFont="1" applyFill="1" applyBorder="1" applyAlignment="1">
      <alignment horizontal="center" vertical="center" wrapText="1"/>
    </xf>
    <xf numFmtId="9" fontId="5" fillId="2" borderId="22" xfId="1" applyFont="1" applyFill="1" applyBorder="1" applyAlignment="1" applyProtection="1">
      <alignment horizontal="left" vertical="center"/>
    </xf>
    <xf numFmtId="9" fontId="5" fillId="2" borderId="0" xfId="1" applyFont="1" applyFill="1" applyBorder="1" applyAlignment="1" applyProtection="1">
      <alignment horizontal="left" vertical="center"/>
    </xf>
    <xf numFmtId="166" fontId="5" fillId="2" borderId="14" xfId="1" applyNumberFormat="1" applyFont="1" applyFill="1" applyBorder="1" applyAlignment="1" applyProtection="1">
      <alignment horizontal="center" vertical="center" wrapText="1"/>
    </xf>
    <xf numFmtId="9" fontId="5" fillId="2" borderId="25" xfId="1" applyFont="1" applyFill="1" applyBorder="1" applyAlignment="1" applyProtection="1">
      <alignment horizontal="center" vertical="center" wrapText="1"/>
    </xf>
    <xf numFmtId="166" fontId="4" fillId="2" borderId="6" xfId="0" applyNumberFormat="1" applyFont="1" applyFill="1" applyBorder="1" applyAlignment="1">
      <alignment horizontal="center" vertical="center" wrapText="1"/>
    </xf>
    <xf numFmtId="166" fontId="4" fillId="2" borderId="55" xfId="0" applyNumberFormat="1" applyFont="1" applyFill="1" applyBorder="1" applyAlignment="1">
      <alignment horizontal="center" vertical="center" wrapText="1"/>
    </xf>
    <xf numFmtId="166" fontId="5" fillId="2" borderId="14" xfId="0" applyNumberFormat="1" applyFont="1" applyFill="1" applyBorder="1" applyAlignment="1">
      <alignment horizontal="center" vertical="center" wrapText="1"/>
    </xf>
    <xf numFmtId="166" fontId="5" fillId="2" borderId="25" xfId="0" applyNumberFormat="1"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80" xfId="0" applyFont="1" applyFill="1" applyBorder="1" applyAlignment="1">
      <alignment horizontal="left" vertical="center" wrapText="1"/>
    </xf>
    <xf numFmtId="0" fontId="4" fillId="2" borderId="81" xfId="0" applyFont="1" applyFill="1" applyBorder="1" applyAlignment="1">
      <alignment horizontal="left" vertical="center" wrapText="1"/>
    </xf>
    <xf numFmtId="166" fontId="4" fillId="0" borderId="15" xfId="0" applyNumberFormat="1" applyFont="1" applyBorder="1" applyAlignment="1">
      <alignment horizontal="center" vertical="center" wrapText="1"/>
    </xf>
    <xf numFmtId="166" fontId="4" fillId="0" borderId="16" xfId="0" applyNumberFormat="1" applyFont="1" applyBorder="1" applyAlignment="1">
      <alignment horizontal="center" vertical="center" wrapText="1"/>
    </xf>
    <xf numFmtId="166" fontId="4" fillId="0" borderId="17" xfId="0" applyNumberFormat="1" applyFont="1" applyBorder="1" applyAlignment="1">
      <alignment horizontal="center" vertical="center" wrapText="1"/>
    </xf>
    <xf numFmtId="0" fontId="4" fillId="0" borderId="22"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4" fillId="2" borderId="32"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11" fillId="4" borderId="39" xfId="0" applyFont="1" applyFill="1" applyBorder="1" applyAlignment="1">
      <alignment horizontal="left" vertical="center"/>
    </xf>
    <xf numFmtId="0" fontId="11" fillId="4" borderId="30" xfId="0" applyFont="1" applyFill="1" applyBorder="1" applyAlignment="1">
      <alignment horizontal="left" vertical="center"/>
    </xf>
    <xf numFmtId="0" fontId="11" fillId="4" borderId="31" xfId="0" applyFont="1" applyFill="1" applyBorder="1" applyAlignment="1">
      <alignment horizontal="left" vertical="center"/>
    </xf>
    <xf numFmtId="0" fontId="4" fillId="2" borderId="24" xfId="0" applyFont="1" applyFill="1" applyBorder="1" applyAlignment="1">
      <alignment horizontal="left" vertical="center"/>
    </xf>
    <xf numFmtId="0" fontId="4" fillId="2" borderId="14" xfId="0" applyFont="1" applyFill="1" applyBorder="1" applyAlignment="1">
      <alignment horizontal="left" vertical="center"/>
    </xf>
    <xf numFmtId="0" fontId="5" fillId="2" borderId="25" xfId="0" applyFont="1" applyFill="1" applyBorder="1" applyAlignment="1">
      <alignment horizontal="center" vertical="center" wrapText="1"/>
    </xf>
    <xf numFmtId="0" fontId="4" fillId="2" borderId="32"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3" borderId="15"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14" fontId="4" fillId="3" borderId="15" xfId="0" applyNumberFormat="1" applyFont="1" applyFill="1" applyBorder="1" applyAlignment="1" applyProtection="1">
      <alignment horizontal="center" vertical="center"/>
      <protection locked="0"/>
    </xf>
    <xf numFmtId="0" fontId="5" fillId="2" borderId="17" xfId="0" applyFont="1" applyFill="1" applyBorder="1" applyAlignment="1">
      <alignment horizontal="center" vertical="center" wrapText="1"/>
    </xf>
    <xf numFmtId="0" fontId="4" fillId="0" borderId="80" xfId="0" applyFont="1" applyBorder="1" applyAlignment="1">
      <alignment horizontal="center" vertical="center"/>
    </xf>
    <xf numFmtId="0" fontId="10" fillId="2" borderId="0" xfId="0" applyFont="1" applyFill="1" applyAlignment="1">
      <alignment horizontal="center" vertical="center" wrapText="1"/>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3" borderId="85" xfId="0" applyFont="1" applyFill="1" applyBorder="1" applyAlignment="1" applyProtection="1">
      <alignment horizontal="left" vertical="center" wrapText="1"/>
      <protection locked="0"/>
    </xf>
    <xf numFmtId="0" fontId="4" fillId="3" borderId="36" xfId="0" applyFont="1" applyFill="1" applyBorder="1" applyAlignment="1" applyProtection="1">
      <alignment horizontal="left" vertical="center" wrapText="1"/>
      <protection locked="0"/>
    </xf>
    <xf numFmtId="0" fontId="4" fillId="3" borderId="86" xfId="0" applyFont="1" applyFill="1" applyBorder="1" applyAlignment="1" applyProtection="1">
      <alignment horizontal="left" vertical="center" wrapText="1"/>
      <protection locked="0"/>
    </xf>
    <xf numFmtId="0" fontId="4" fillId="2" borderId="24" xfId="0" applyFont="1" applyFill="1" applyBorder="1" applyAlignment="1">
      <alignment horizontal="left" vertical="center" wrapText="1"/>
    </xf>
    <xf numFmtId="0" fontId="4" fillId="3" borderId="33" xfId="0" applyFont="1" applyFill="1" applyBorder="1" applyAlignment="1" applyProtection="1">
      <alignment horizontal="left" vertical="center" wrapText="1"/>
      <protection locked="0"/>
    </xf>
    <xf numFmtId="166" fontId="5" fillId="2" borderId="45" xfId="0" applyNumberFormat="1" applyFont="1" applyFill="1" applyBorder="1" applyAlignment="1">
      <alignment horizontal="center" vertical="center" wrapText="1"/>
    </xf>
    <xf numFmtId="166" fontId="5" fillId="2" borderId="48" xfId="0" applyNumberFormat="1" applyFont="1" applyFill="1" applyBorder="1" applyAlignment="1">
      <alignment horizontal="center" vertical="center" wrapText="1"/>
    </xf>
    <xf numFmtId="166" fontId="4" fillId="2" borderId="16" xfId="0" applyNumberFormat="1" applyFont="1" applyFill="1" applyBorder="1" applyAlignment="1">
      <alignment horizontal="center" vertical="center" wrapText="1"/>
    </xf>
    <xf numFmtId="166" fontId="4" fillId="2" borderId="33" xfId="0" applyNumberFormat="1" applyFont="1" applyFill="1" applyBorder="1" applyAlignment="1">
      <alignment horizontal="center" vertical="center" wrapText="1"/>
    </xf>
    <xf numFmtId="166"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5" fillId="2" borderId="45" xfId="0" applyFont="1" applyFill="1" applyBorder="1" applyAlignment="1">
      <alignment horizontal="right" vertical="center" wrapText="1" indent="1"/>
    </xf>
    <xf numFmtId="0" fontId="5" fillId="2" borderId="46" xfId="0" applyFont="1" applyFill="1" applyBorder="1" applyAlignment="1">
      <alignment horizontal="right" vertical="center" wrapText="1" indent="1"/>
    </xf>
    <xf numFmtId="0" fontId="5" fillId="2" borderId="47" xfId="0" applyFont="1" applyFill="1" applyBorder="1" applyAlignment="1">
      <alignment horizontal="right" vertical="center" wrapText="1" indent="1"/>
    </xf>
    <xf numFmtId="0" fontId="5" fillId="2" borderId="0" xfId="0" applyFont="1" applyFill="1" applyAlignment="1">
      <alignment horizontal="right" vertical="center" indent="1"/>
    </xf>
    <xf numFmtId="9" fontId="4" fillId="3" borderId="14" xfId="1" applyFont="1" applyFill="1" applyBorder="1" applyAlignment="1" applyProtection="1">
      <alignment horizontal="center" vertical="center" wrapText="1"/>
      <protection locked="0"/>
    </xf>
    <xf numFmtId="1" fontId="4" fillId="0" borderId="14" xfId="1" applyNumberFormat="1" applyFont="1" applyFill="1" applyBorder="1" applyAlignment="1" applyProtection="1">
      <alignment horizontal="center" vertical="center"/>
    </xf>
    <xf numFmtId="166" fontId="4" fillId="3" borderId="16" xfId="0" applyNumberFormat="1" applyFont="1" applyFill="1" applyBorder="1" applyAlignment="1">
      <alignment horizontal="center" vertical="center" wrapText="1"/>
    </xf>
    <xf numFmtId="166" fontId="4" fillId="3" borderId="33" xfId="0" applyNumberFormat="1" applyFont="1" applyFill="1" applyBorder="1" applyAlignment="1">
      <alignment horizontal="center" vertical="center" wrapText="1"/>
    </xf>
    <xf numFmtId="166" fontId="4" fillId="2" borderId="73" xfId="0" applyNumberFormat="1" applyFont="1" applyFill="1" applyBorder="1" applyAlignment="1">
      <alignment horizontal="center" vertical="center" wrapText="1"/>
    </xf>
    <xf numFmtId="166" fontId="4" fillId="2" borderId="60" xfId="0" applyNumberFormat="1" applyFont="1" applyFill="1" applyBorder="1" applyAlignment="1">
      <alignment horizontal="center" vertical="center" wrapText="1"/>
    </xf>
    <xf numFmtId="166" fontId="4" fillId="3" borderId="71" xfId="1" applyNumberFormat="1" applyFont="1" applyFill="1" applyBorder="1" applyAlignment="1" applyProtection="1">
      <alignment horizontal="center" vertical="center" wrapText="1"/>
      <protection locked="0"/>
    </xf>
    <xf numFmtId="166" fontId="4" fillId="3" borderId="72" xfId="1" applyNumberFormat="1" applyFont="1" applyFill="1" applyBorder="1" applyAlignment="1" applyProtection="1">
      <alignment horizontal="center" vertical="center" wrapText="1"/>
      <protection locked="0"/>
    </xf>
    <xf numFmtId="166" fontId="4" fillId="3" borderId="13" xfId="1" applyNumberFormat="1" applyFont="1" applyFill="1" applyBorder="1" applyAlignment="1" applyProtection="1">
      <alignment horizontal="center" vertical="center" wrapText="1"/>
      <protection locked="0"/>
    </xf>
    <xf numFmtId="166" fontId="4" fillId="3" borderId="11" xfId="1" applyNumberFormat="1" applyFont="1" applyFill="1" applyBorder="1" applyAlignment="1" applyProtection="1">
      <alignment horizontal="center" vertical="center" wrapText="1"/>
      <protection locked="0"/>
    </xf>
    <xf numFmtId="166" fontId="4" fillId="2" borderId="71" xfId="0" applyNumberFormat="1" applyFont="1" applyFill="1" applyBorder="1" applyAlignment="1">
      <alignment horizontal="center" vertical="center" wrapText="1"/>
    </xf>
    <xf numFmtId="166" fontId="4" fillId="2" borderId="58" xfId="0" applyNumberFormat="1" applyFont="1" applyFill="1" applyBorder="1" applyAlignment="1">
      <alignment horizontal="center" vertical="center" wrapText="1"/>
    </xf>
    <xf numFmtId="166" fontId="4" fillId="2" borderId="13" xfId="0" applyNumberFormat="1" applyFont="1" applyFill="1" applyBorder="1" applyAlignment="1">
      <alignment horizontal="center" vertical="center" wrapText="1"/>
    </xf>
    <xf numFmtId="166" fontId="4" fillId="2" borderId="74" xfId="0" applyNumberFormat="1" applyFont="1" applyFill="1" applyBorder="1" applyAlignment="1">
      <alignment horizontal="center" vertical="center" wrapText="1"/>
    </xf>
    <xf numFmtId="0" fontId="7" fillId="2" borderId="70" xfId="0" applyFont="1" applyFill="1" applyBorder="1" applyAlignment="1">
      <alignment horizontal="left" vertical="center"/>
    </xf>
    <xf numFmtId="0" fontId="7" fillId="2" borderId="7" xfId="0" applyFont="1" applyFill="1" applyBorder="1" applyAlignment="1">
      <alignment horizontal="left" vertical="center"/>
    </xf>
    <xf numFmtId="0" fontId="7" fillId="2" borderId="12" xfId="0" applyFont="1" applyFill="1" applyBorder="1" applyAlignment="1">
      <alignment horizontal="left" vertical="center"/>
    </xf>
    <xf numFmtId="0" fontId="7" fillId="2" borderId="5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72" xfId="0" applyFont="1" applyFill="1" applyBorder="1" applyAlignment="1">
      <alignment horizontal="left" vertical="center" wrapText="1"/>
    </xf>
    <xf numFmtId="0" fontId="19" fillId="2" borderId="75" xfId="2" applyFill="1" applyBorder="1" applyAlignment="1" applyProtection="1">
      <alignment horizontal="left" vertical="center" wrapText="1"/>
    </xf>
    <xf numFmtId="0" fontId="19" fillId="2" borderId="10" xfId="2" applyFill="1" applyBorder="1" applyAlignment="1" applyProtection="1">
      <alignment horizontal="left" vertical="center" wrapText="1"/>
    </xf>
    <xf numFmtId="0" fontId="19" fillId="2" borderId="11" xfId="2" applyFill="1" applyBorder="1" applyAlignment="1" applyProtection="1">
      <alignment horizontal="left" vertical="center" wrapText="1"/>
    </xf>
    <xf numFmtId="0" fontId="4" fillId="3" borderId="76" xfId="0" applyFont="1" applyFill="1" applyBorder="1" applyAlignment="1" applyProtection="1">
      <alignment horizontal="center" vertical="center" wrapText="1"/>
      <protection locked="0"/>
    </xf>
    <xf numFmtId="0" fontId="4" fillId="3" borderId="77" xfId="0" applyFont="1" applyFill="1" applyBorder="1" applyAlignment="1" applyProtection="1">
      <alignment horizontal="center" vertical="center" wrapText="1"/>
      <protection locked="0"/>
    </xf>
    <xf numFmtId="0" fontId="4" fillId="3" borderId="78" xfId="0" applyFont="1" applyFill="1" applyBorder="1" applyAlignment="1" applyProtection="1">
      <alignment horizontal="center" vertical="center" wrapText="1"/>
      <protection locked="0"/>
    </xf>
    <xf numFmtId="0" fontId="4" fillId="3" borderId="79" xfId="0" applyFont="1" applyFill="1" applyBorder="1" applyAlignment="1" applyProtection="1">
      <alignment horizontal="center" vertical="center" wrapText="1"/>
      <protection locked="0"/>
    </xf>
    <xf numFmtId="167" fontId="4" fillId="3" borderId="14" xfId="1" applyNumberFormat="1" applyFont="1" applyFill="1" applyBorder="1" applyAlignment="1" applyProtection="1">
      <alignment horizontal="center" vertical="center" wrapText="1"/>
      <protection locked="0"/>
    </xf>
    <xf numFmtId="166" fontId="4" fillId="0" borderId="6" xfId="1" applyNumberFormat="1" applyFont="1" applyFill="1" applyBorder="1" applyAlignment="1" applyProtection="1">
      <alignment horizontal="center" vertical="center" wrapText="1"/>
    </xf>
    <xf numFmtId="166" fontId="4" fillId="0" borderId="14" xfId="0" applyNumberFormat="1" applyFont="1" applyBorder="1" applyAlignment="1">
      <alignment horizontal="center" vertical="center" wrapText="1"/>
    </xf>
    <xf numFmtId="0" fontId="5" fillId="2" borderId="43" xfId="0" applyFont="1" applyFill="1" applyBorder="1" applyAlignment="1">
      <alignment horizontal="right" vertical="center" wrapText="1"/>
    </xf>
    <xf numFmtId="166" fontId="5" fillId="2" borderId="41" xfId="0" applyNumberFormat="1" applyFont="1" applyFill="1" applyBorder="1" applyAlignment="1">
      <alignment horizontal="center" vertical="center" wrapText="1"/>
    </xf>
    <xf numFmtId="166" fontId="5" fillId="2" borderId="28" xfId="0" applyNumberFormat="1" applyFont="1" applyFill="1" applyBorder="1" applyAlignment="1">
      <alignment horizontal="center" vertical="center" wrapText="1"/>
    </xf>
    <xf numFmtId="0" fontId="4" fillId="3" borderId="15"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33" xfId="0" applyFont="1" applyFill="1" applyBorder="1" applyAlignment="1" applyProtection="1">
      <alignment horizontal="left" vertical="center"/>
      <protection locked="0"/>
    </xf>
    <xf numFmtId="0" fontId="33" fillId="2" borderId="0" xfId="0" applyFont="1" applyFill="1" applyAlignment="1">
      <alignment vertical="center" wrapText="1"/>
    </xf>
    <xf numFmtId="0" fontId="34" fillId="0" borderId="0" xfId="0" applyFont="1" applyAlignment="1">
      <alignment vertical="center" wrapText="1"/>
    </xf>
    <xf numFmtId="0" fontId="35" fillId="0" borderId="0" xfId="0" applyFont="1" applyAlignment="1">
      <alignment vertical="center" wrapText="1"/>
    </xf>
    <xf numFmtId="0" fontId="28" fillId="5" borderId="111" xfId="0" applyFont="1" applyFill="1" applyBorder="1" applyAlignment="1">
      <alignment vertical="center" wrapText="1"/>
    </xf>
    <xf numFmtId="0" fontId="29" fillId="5" borderId="112" xfId="0" applyFont="1" applyFill="1" applyBorder="1" applyAlignment="1">
      <alignment vertical="center" wrapText="1"/>
    </xf>
    <xf numFmtId="0" fontId="29" fillId="5" borderId="113" xfId="0" applyFont="1" applyFill="1" applyBorder="1" applyAlignment="1">
      <alignment vertical="center" wrapText="1"/>
    </xf>
    <xf numFmtId="0" fontId="33" fillId="0" borderId="0" xfId="0" applyFont="1" applyAlignment="1">
      <alignment wrapText="1"/>
    </xf>
    <xf numFmtId="0" fontId="34" fillId="0" borderId="0" xfId="0" applyFont="1" applyAlignment="1">
      <alignment wrapText="1"/>
    </xf>
    <xf numFmtId="0" fontId="37" fillId="3" borderId="111" xfId="0" applyFont="1" applyFill="1" applyBorder="1" applyAlignment="1">
      <alignment wrapText="1"/>
    </xf>
    <xf numFmtId="0" fontId="31" fillId="3" borderId="112" xfId="0" applyFont="1" applyFill="1" applyBorder="1" applyAlignment="1">
      <alignment wrapText="1"/>
    </xf>
    <xf numFmtId="0" fontId="31" fillId="3" borderId="113" xfId="0" applyFont="1" applyFill="1" applyBorder="1" applyAlignment="1">
      <alignment wrapText="1"/>
    </xf>
    <xf numFmtId="0" fontId="0" fillId="0" borderId="0" xfId="0" applyAlignment="1">
      <alignment vertical="center" wrapText="1"/>
    </xf>
    <xf numFmtId="0" fontId="33" fillId="2" borderId="1" xfId="0" applyFont="1" applyFill="1" applyBorder="1" applyAlignment="1">
      <alignment vertical="center" wrapText="1"/>
    </xf>
    <xf numFmtId="0" fontId="25" fillId="2" borderId="0" xfId="0" applyFont="1" applyFill="1" applyAlignment="1">
      <alignment vertical="center" wrapText="1"/>
    </xf>
    <xf numFmtId="0" fontId="26" fillId="0" borderId="0" xfId="0" applyFont="1" applyAlignment="1">
      <alignment vertical="center" wrapText="1"/>
    </xf>
    <xf numFmtId="0" fontId="4" fillId="2" borderId="9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0" borderId="4" xfId="0" applyFont="1" applyBorder="1" applyAlignment="1">
      <alignment horizontal="left" vertical="center" wrapText="1"/>
    </xf>
    <xf numFmtId="0" fontId="4" fillId="2" borderId="89" xfId="0" applyFont="1" applyFill="1" applyBorder="1" applyAlignment="1">
      <alignment horizontal="left" vertical="center" wrapText="1"/>
    </xf>
    <xf numFmtId="0" fontId="4" fillId="2" borderId="90" xfId="0" applyFont="1" applyFill="1" applyBorder="1" applyAlignment="1">
      <alignment horizontal="left" vertical="center" wrapText="1"/>
    </xf>
    <xf numFmtId="0" fontId="4" fillId="0" borderId="91" xfId="0" applyFont="1" applyBorder="1" applyAlignment="1">
      <alignment horizontal="left" vertical="center"/>
    </xf>
    <xf numFmtId="0" fontId="4" fillId="0" borderId="90" xfId="0" applyFont="1" applyBorder="1" applyAlignment="1">
      <alignment horizontal="left" vertical="center"/>
    </xf>
    <xf numFmtId="0" fontId="4" fillId="0" borderId="92" xfId="0" applyFont="1" applyBorder="1" applyAlignment="1">
      <alignment horizontal="left" vertical="center"/>
    </xf>
    <xf numFmtId="0" fontId="4" fillId="2" borderId="93"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0" borderId="9" xfId="0" applyFont="1" applyBorder="1" applyAlignment="1">
      <alignment horizontal="left" vertical="center"/>
    </xf>
    <xf numFmtId="0" fontId="4" fillId="0" borderId="12" xfId="0" applyFont="1" applyBorder="1" applyAlignment="1">
      <alignment horizontal="left" vertical="center"/>
    </xf>
    <xf numFmtId="168" fontId="4" fillId="0" borderId="9" xfId="0" applyNumberFormat="1" applyFont="1" applyBorder="1" applyAlignment="1">
      <alignment horizontal="left" vertical="center"/>
    </xf>
    <xf numFmtId="168" fontId="4" fillId="0" borderId="94" xfId="0" applyNumberFormat="1" applyFont="1" applyBorder="1" applyAlignment="1">
      <alignment horizontal="left" vertical="center"/>
    </xf>
    <xf numFmtId="0" fontId="4" fillId="2" borderId="9" xfId="0" applyFont="1" applyFill="1" applyBorder="1" applyAlignment="1">
      <alignment horizontal="left" vertical="center"/>
    </xf>
    <xf numFmtId="0" fontId="4" fillId="2" borderId="7" xfId="0" applyFont="1" applyFill="1" applyBorder="1" applyAlignment="1">
      <alignment horizontal="left" vertical="center"/>
    </xf>
    <xf numFmtId="0" fontId="4" fillId="0" borderId="95" xfId="0" applyFont="1" applyBorder="1" applyAlignment="1">
      <alignment horizontal="left" vertical="center"/>
    </xf>
    <xf numFmtId="0" fontId="4" fillId="2" borderId="15" xfId="0" applyFont="1" applyFill="1" applyBorder="1" applyAlignment="1">
      <alignment horizontal="right" vertical="center" wrapText="1" indent="1"/>
    </xf>
    <xf numFmtId="0" fontId="4" fillId="2" borderId="16" xfId="0" applyFont="1" applyFill="1" applyBorder="1" applyAlignment="1">
      <alignment horizontal="right" vertical="center" wrapText="1" indent="1"/>
    </xf>
    <xf numFmtId="0" fontId="4" fillId="2" borderId="17" xfId="0" applyFont="1" applyFill="1" applyBorder="1" applyAlignment="1">
      <alignment horizontal="right" vertical="center" wrapText="1" indent="1"/>
    </xf>
    <xf numFmtId="1" fontId="4" fillId="0" borderId="14" xfId="1" applyNumberFormat="1" applyFont="1" applyFill="1" applyBorder="1" applyAlignment="1" applyProtection="1">
      <alignment horizontal="center" vertical="center" wrapText="1"/>
    </xf>
    <xf numFmtId="166" fontId="4" fillId="2" borderId="15" xfId="0" applyNumberFormat="1" applyFont="1" applyFill="1" applyBorder="1" applyAlignment="1">
      <alignment horizontal="center" vertical="center" wrapText="1"/>
    </xf>
    <xf numFmtId="166" fontId="4" fillId="2" borderId="102" xfId="0" applyNumberFormat="1" applyFont="1" applyFill="1" applyBorder="1" applyAlignment="1">
      <alignment horizontal="center" vertical="center" wrapText="1"/>
    </xf>
    <xf numFmtId="1" fontId="4" fillId="0" borderId="14" xfId="1" applyNumberFormat="1" applyFont="1" applyFill="1" applyBorder="1" applyAlignment="1" applyProtection="1">
      <alignment horizontal="center" vertical="center" wrapText="1"/>
      <protection locked="0"/>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2" xfId="0" applyFont="1" applyFill="1" applyBorder="1" applyAlignment="1">
      <alignment horizontal="center" vertical="center"/>
    </xf>
    <xf numFmtId="0" fontId="4" fillId="2" borderId="105" xfId="0" applyFont="1" applyFill="1" applyBorder="1" applyAlignment="1">
      <alignment horizontal="left" vertical="center" wrapText="1"/>
    </xf>
    <xf numFmtId="0" fontId="4" fillId="2" borderId="106" xfId="0" applyFont="1" applyFill="1" applyBorder="1" applyAlignment="1">
      <alignment horizontal="left" vertical="center" wrapText="1"/>
    </xf>
    <xf numFmtId="166" fontId="5" fillId="2" borderId="102" xfId="0" applyNumberFormat="1" applyFont="1" applyFill="1" applyBorder="1" applyAlignment="1">
      <alignment horizontal="center" vertical="center" wrapText="1"/>
    </xf>
    <xf numFmtId="2" fontId="5" fillId="2" borderId="15" xfId="3" applyNumberFormat="1" applyFont="1" applyFill="1" applyBorder="1" applyAlignment="1" applyProtection="1">
      <alignment horizontal="center" vertical="center" wrapText="1"/>
    </xf>
    <xf numFmtId="2" fontId="5" fillId="2" borderId="102" xfId="3" applyNumberFormat="1" applyFont="1" applyFill="1" applyBorder="1" applyAlignment="1" applyProtection="1">
      <alignment horizontal="center" vertical="center" wrapText="1"/>
    </xf>
    <xf numFmtId="0" fontId="5" fillId="2" borderId="9" xfId="0" applyFont="1" applyFill="1" applyBorder="1" applyAlignment="1">
      <alignment horizontal="right" vertical="center" wrapText="1"/>
    </xf>
    <xf numFmtId="0" fontId="0" fillId="0" borderId="7" xfId="0" applyBorder="1" applyAlignment="1">
      <alignment horizontal="right" vertical="center" wrapText="1"/>
    </xf>
    <xf numFmtId="0" fontId="0" fillId="0" borderId="12" xfId="0" applyBorder="1" applyAlignment="1">
      <alignment horizontal="right" vertical="center" wrapText="1"/>
    </xf>
    <xf numFmtId="0" fontId="27" fillId="0" borderId="0" xfId="0" applyFont="1" applyAlignment="1">
      <alignment vertical="center" wrapText="1"/>
    </xf>
    <xf numFmtId="0" fontId="5" fillId="2" borderId="15" xfId="0" applyFont="1" applyFill="1" applyBorder="1" applyAlignment="1">
      <alignment horizontal="right" vertical="center"/>
    </xf>
    <xf numFmtId="0" fontId="5" fillId="2" borderId="16" xfId="0" applyFont="1" applyFill="1" applyBorder="1" applyAlignment="1">
      <alignment horizontal="right" vertical="center"/>
    </xf>
    <xf numFmtId="0" fontId="0" fillId="0" borderId="16" xfId="0" applyBorder="1" applyAlignment="1">
      <alignment horizontal="right" vertical="center"/>
    </xf>
    <xf numFmtId="0" fontId="0" fillId="0" borderId="17" xfId="0" applyBorder="1" applyAlignment="1">
      <alignment horizontal="right" vertical="center"/>
    </xf>
    <xf numFmtId="0" fontId="5" fillId="2" borderId="128" xfId="0" applyFont="1" applyFill="1" applyBorder="1" applyAlignment="1">
      <alignment horizontal="right" vertical="center"/>
    </xf>
    <xf numFmtId="0" fontId="5" fillId="2" borderId="105" xfId="0" applyFont="1" applyFill="1" applyBorder="1" applyAlignment="1">
      <alignment horizontal="right" vertical="center"/>
    </xf>
    <xf numFmtId="0" fontId="0" fillId="0" borderId="105" xfId="0" applyBorder="1" applyAlignment="1">
      <alignment horizontal="right" vertical="center"/>
    </xf>
    <xf numFmtId="0" fontId="0" fillId="0" borderId="129" xfId="0" applyBorder="1" applyAlignment="1">
      <alignment horizontal="right" vertical="center"/>
    </xf>
    <xf numFmtId="0" fontId="11" fillId="4" borderId="130" xfId="0" applyFont="1" applyFill="1" applyBorder="1" applyAlignment="1">
      <alignment horizontal="center" vertical="center" wrapText="1"/>
    </xf>
    <xf numFmtId="0" fontId="0" fillId="0" borderId="131" xfId="0" applyBorder="1" applyAlignment="1">
      <alignment horizontal="center" vertical="center" wrapText="1"/>
    </xf>
    <xf numFmtId="0" fontId="3" fillId="2" borderId="24" xfId="0" applyFont="1" applyFill="1" applyBorder="1" applyAlignment="1">
      <alignment horizontal="right" vertical="top" wrapText="1"/>
    </xf>
    <xf numFmtId="0" fontId="12" fillId="4" borderId="14" xfId="0" applyFont="1" applyFill="1" applyBorder="1" applyAlignment="1">
      <alignment horizontal="left" vertical="center"/>
    </xf>
    <xf numFmtId="0" fontId="12" fillId="4" borderId="25" xfId="0" applyFont="1" applyFill="1" applyBorder="1" applyAlignment="1">
      <alignment horizontal="left" vertical="center"/>
    </xf>
    <xf numFmtId="0" fontId="3" fillId="2" borderId="65" xfId="0" applyFont="1" applyFill="1" applyBorder="1" applyAlignment="1">
      <alignment horizontal="right" vertical="top" wrapText="1"/>
    </xf>
    <xf numFmtId="0" fontId="24" fillId="3" borderId="14"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2" borderId="0" xfId="0" applyFont="1" applyFill="1" applyAlignment="1">
      <alignment horizontal="left" vertical="center" wrapText="1"/>
    </xf>
    <xf numFmtId="0" fontId="2" fillId="3" borderId="9"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center" vertical="center" wrapText="1"/>
      <protection locked="0"/>
    </xf>
    <xf numFmtId="14" fontId="4" fillId="3" borderId="6" xfId="0" applyNumberFormat="1" applyFont="1" applyFill="1" applyBorder="1" applyAlignment="1" applyProtection="1">
      <alignment horizontal="center" vertical="center" wrapText="1"/>
      <protection locked="0"/>
    </xf>
    <xf numFmtId="0" fontId="4" fillId="3" borderId="55"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left" vertical="center" wrapText="1"/>
      <protection locked="0"/>
    </xf>
    <xf numFmtId="0" fontId="2" fillId="3" borderId="63" xfId="0" applyFont="1" applyFill="1" applyBorder="1" applyAlignment="1" applyProtection="1">
      <alignment horizontal="left" vertical="center" wrapText="1"/>
      <protection locked="0"/>
    </xf>
    <xf numFmtId="0" fontId="2" fillId="3" borderId="68" xfId="0" applyFont="1" applyFill="1" applyBorder="1" applyAlignment="1" applyProtection="1">
      <alignment horizontal="left" vertical="center" wrapText="1"/>
      <protection locked="0"/>
    </xf>
    <xf numFmtId="0" fontId="2" fillId="3" borderId="67" xfId="0" applyFont="1" applyFill="1" applyBorder="1" applyAlignment="1" applyProtection="1">
      <alignment horizontal="center" vertical="center" wrapText="1"/>
      <protection locked="0"/>
    </xf>
    <xf numFmtId="0" fontId="2" fillId="3" borderId="68" xfId="0" applyFont="1" applyFill="1" applyBorder="1" applyAlignment="1" applyProtection="1">
      <alignment horizontal="center" vertical="center" wrapText="1"/>
      <protection locked="0"/>
    </xf>
    <xf numFmtId="14" fontId="2" fillId="3" borderId="67"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0" fontId="26" fillId="2" borderId="0" xfId="0" applyFont="1" applyFill="1" applyAlignment="1">
      <alignment vertical="center" wrapText="1"/>
    </xf>
    <xf numFmtId="0" fontId="12" fillId="4" borderId="9"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6" xfId="0" applyFont="1" applyFill="1" applyBorder="1" applyAlignment="1">
      <alignment horizontal="center" vertical="center" wrapText="1"/>
    </xf>
    <xf numFmtId="0" fontId="12" fillId="4" borderId="55" xfId="0" applyFont="1" applyFill="1" applyBorder="1" applyAlignment="1">
      <alignment horizontal="center" vertical="center" wrapText="1"/>
    </xf>
    <xf numFmtId="0" fontId="2" fillId="2" borderId="24"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left" vertical="center" wrapText="1"/>
    </xf>
    <xf numFmtId="0" fontId="8" fillId="3" borderId="14" xfId="0" applyFont="1" applyFill="1" applyBorder="1" applyAlignment="1" applyProtection="1">
      <alignment horizontal="left" vertical="top" wrapText="1"/>
      <protection locked="0"/>
    </xf>
    <xf numFmtId="0" fontId="8" fillId="3" borderId="25" xfId="0" applyFont="1" applyFill="1" applyBorder="1" applyAlignment="1" applyProtection="1">
      <alignment horizontal="left" vertical="top" wrapText="1"/>
      <protection locked="0"/>
    </xf>
    <xf numFmtId="0" fontId="8" fillId="3" borderId="109" xfId="0" applyFont="1" applyFill="1" applyBorder="1" applyAlignment="1" applyProtection="1">
      <alignment horizontal="left" vertical="top" wrapText="1"/>
      <protection locked="0"/>
    </xf>
    <xf numFmtId="0" fontId="8" fillId="3" borderId="110" xfId="0" applyFont="1" applyFill="1" applyBorder="1" applyAlignment="1" applyProtection="1">
      <alignment horizontal="left" vertical="top" wrapText="1"/>
      <protection locked="0"/>
    </xf>
    <xf numFmtId="0" fontId="8" fillId="3" borderId="76" xfId="0" applyFont="1" applyFill="1" applyBorder="1" applyAlignment="1" applyProtection="1">
      <alignment horizontal="left" vertical="top" wrapText="1"/>
      <protection locked="0"/>
    </xf>
    <xf numFmtId="0" fontId="8" fillId="3" borderId="88" xfId="0" applyFont="1" applyFill="1" applyBorder="1" applyAlignment="1" applyProtection="1">
      <alignment horizontal="left" vertical="top" wrapText="1"/>
      <protection locked="0"/>
    </xf>
    <xf numFmtId="0" fontId="8" fillId="3" borderId="107" xfId="0" applyFont="1" applyFill="1" applyBorder="1" applyAlignment="1" applyProtection="1">
      <alignment horizontal="left" vertical="top" wrapText="1"/>
      <protection locked="0"/>
    </xf>
    <xf numFmtId="0" fontId="8" fillId="3" borderId="80" xfId="0" applyFont="1" applyFill="1" applyBorder="1" applyAlignment="1" applyProtection="1">
      <alignment horizontal="left" vertical="top" wrapText="1"/>
      <protection locked="0"/>
    </xf>
    <xf numFmtId="0" fontId="8" fillId="3" borderId="0" xfId="0" applyFont="1" applyFill="1" applyAlignment="1" applyProtection="1">
      <alignment horizontal="left" vertical="top" wrapText="1"/>
      <protection locked="0"/>
    </xf>
    <xf numFmtId="0" fontId="8" fillId="3" borderId="23" xfId="0" applyFont="1" applyFill="1" applyBorder="1" applyAlignment="1" applyProtection="1">
      <alignment horizontal="left" vertical="top" wrapText="1"/>
      <protection locked="0"/>
    </xf>
    <xf numFmtId="0" fontId="8" fillId="3" borderId="108" xfId="0" applyFont="1" applyFill="1" applyBorder="1" applyAlignment="1" applyProtection="1">
      <alignment horizontal="left" vertical="top" wrapText="1"/>
      <protection locked="0"/>
    </xf>
    <xf numFmtId="0" fontId="8" fillId="3" borderId="10" xfId="0" applyFont="1" applyFill="1" applyBorder="1" applyAlignment="1" applyProtection="1">
      <alignment horizontal="left" vertical="top" wrapText="1"/>
      <protection locked="0"/>
    </xf>
    <xf numFmtId="0" fontId="8" fillId="3" borderId="74" xfId="0" applyFont="1" applyFill="1" applyBorder="1" applyAlignment="1" applyProtection="1">
      <alignment horizontal="left" vertical="top" wrapText="1"/>
      <protection locked="0"/>
    </xf>
    <xf numFmtId="0" fontId="2" fillId="3" borderId="43" xfId="0" applyFont="1" applyFill="1" applyBorder="1" applyAlignment="1" applyProtection="1">
      <alignment horizontal="left" vertical="top" wrapText="1"/>
      <protection locked="0"/>
    </xf>
    <xf numFmtId="0" fontId="2" fillId="3" borderId="44" xfId="0" applyFont="1" applyFill="1" applyBorder="1" applyAlignment="1" applyProtection="1">
      <alignment horizontal="left" vertical="top" wrapText="1"/>
      <protection locked="0"/>
    </xf>
    <xf numFmtId="0" fontId="3" fillId="2" borderId="19" xfId="0" applyFont="1" applyFill="1" applyBorder="1" applyAlignment="1">
      <alignment horizontal="right" vertical="top"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12" fillId="4" borderId="20" xfId="0" applyFont="1" applyFill="1" applyBorder="1" applyAlignment="1">
      <alignment horizontal="left" vertical="center"/>
    </xf>
    <xf numFmtId="0" fontId="12" fillId="4" borderId="21" xfId="0" applyFont="1" applyFill="1" applyBorder="1" applyAlignment="1">
      <alignment horizontal="left" vertical="center"/>
    </xf>
    <xf numFmtId="0" fontId="43" fillId="3" borderId="111" xfId="0" applyFont="1" applyFill="1" applyBorder="1" applyAlignment="1">
      <alignment wrapText="1"/>
    </xf>
    <xf numFmtId="0" fontId="44" fillId="3" borderId="112" xfId="0" applyFont="1" applyFill="1" applyBorder="1" applyAlignment="1">
      <alignment wrapText="1"/>
    </xf>
    <xf numFmtId="0" fontId="44" fillId="3" borderId="113" xfId="0" applyFont="1" applyFill="1" applyBorder="1" applyAlignment="1">
      <alignment wrapText="1"/>
    </xf>
    <xf numFmtId="0" fontId="5" fillId="0" borderId="24" xfId="0" applyFont="1" applyBorder="1" applyAlignment="1">
      <alignment horizontal="left" vertical="center"/>
    </xf>
    <xf numFmtId="166" fontId="4" fillId="3" borderId="14" xfId="0" applyNumberFormat="1" applyFont="1" applyFill="1" applyBorder="1" applyAlignment="1" applyProtection="1">
      <alignment horizontal="center" vertical="center"/>
      <protection locked="0"/>
    </xf>
    <xf numFmtId="166" fontId="4" fillId="0" borderId="14" xfId="0" applyNumberFormat="1" applyFont="1" applyBorder="1" applyAlignment="1">
      <alignment horizontal="center" vertical="center"/>
    </xf>
    <xf numFmtId="166" fontId="4" fillId="0" borderId="25" xfId="0" applyNumberFormat="1" applyFont="1" applyBorder="1" applyAlignment="1">
      <alignment horizontal="center" vertical="center"/>
    </xf>
    <xf numFmtId="0" fontId="4" fillId="2" borderId="22" xfId="0" applyFont="1" applyFill="1" applyBorder="1" applyAlignment="1">
      <alignment horizontal="left" vertical="top" wrapText="1"/>
    </xf>
    <xf numFmtId="0" fontId="4" fillId="2" borderId="0" xfId="0" applyFont="1" applyFill="1" applyAlignment="1">
      <alignment horizontal="left" vertical="top" wrapText="1"/>
    </xf>
    <xf numFmtId="0" fontId="4" fillId="2" borderId="23"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69" xfId="0" applyFont="1" applyFill="1" applyBorder="1" applyAlignment="1">
      <alignment horizontal="center"/>
    </xf>
    <xf numFmtId="0" fontId="4" fillId="2" borderId="46" xfId="0" applyFont="1" applyFill="1" applyBorder="1" applyAlignment="1">
      <alignment horizontal="center"/>
    </xf>
    <xf numFmtId="0" fontId="4" fillId="2" borderId="48" xfId="0" applyFont="1" applyFill="1" applyBorder="1" applyAlignment="1">
      <alignment horizontal="center"/>
    </xf>
    <xf numFmtId="0" fontId="11" fillId="4" borderId="83" xfId="0" applyFont="1" applyFill="1" applyBorder="1" applyAlignment="1">
      <alignment horizontal="left"/>
    </xf>
    <xf numFmtId="0" fontId="4" fillId="3" borderId="14" xfId="0" applyFont="1" applyFill="1" applyBorder="1" applyAlignment="1" applyProtection="1">
      <alignment horizontal="left"/>
      <protection locked="0"/>
    </xf>
    <xf numFmtId="0" fontId="5" fillId="3" borderId="18"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protection locked="0"/>
    </xf>
    <xf numFmtId="0" fontId="5" fillId="2" borderId="14"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25" xfId="0" applyFont="1" applyBorder="1" applyAlignment="1">
      <alignment horizontal="center" vertical="center" wrapText="1"/>
    </xf>
    <xf numFmtId="0" fontId="4" fillId="2" borderId="69"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13" fillId="2" borderId="0" xfId="0" applyFont="1" applyFill="1" applyAlignment="1">
      <alignment horizontal="center" vertical="center" wrapText="1"/>
    </xf>
    <xf numFmtId="165" fontId="4" fillId="0" borderId="14" xfId="0" applyNumberFormat="1" applyFont="1" applyBorder="1" applyAlignment="1">
      <alignment horizontal="left" vertical="center"/>
    </xf>
    <xf numFmtId="165" fontId="4" fillId="0" borderId="25" xfId="0" applyNumberFormat="1" applyFont="1" applyBorder="1" applyAlignment="1">
      <alignment horizontal="left" vertic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4" xfId="0" applyFont="1" applyBorder="1" applyAlignment="1">
      <alignment horizontal="center" vertical="center"/>
    </xf>
    <xf numFmtId="0" fontId="4" fillId="2" borderId="25" xfId="0" applyFont="1" applyFill="1" applyBorder="1" applyAlignment="1">
      <alignment horizontal="left" vertical="center"/>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0" borderId="14" xfId="0" applyFont="1" applyBorder="1" applyAlignment="1">
      <alignment horizontal="left" vertical="center"/>
    </xf>
    <xf numFmtId="0" fontId="4" fillId="0" borderId="25" xfId="0" applyFont="1" applyBorder="1" applyAlignment="1">
      <alignment horizontal="left" vertical="center"/>
    </xf>
    <xf numFmtId="0" fontId="4" fillId="0" borderId="14" xfId="0" applyFont="1" applyBorder="1" applyAlignment="1">
      <alignment horizontal="left" vertical="center" wrapText="1"/>
    </xf>
    <xf numFmtId="0" fontId="4" fillId="0" borderId="7" xfId="0" applyFont="1" applyBorder="1" applyAlignment="1">
      <alignment horizontal="left" vertical="center" wrapText="1"/>
    </xf>
    <xf numFmtId="0" fontId="0" fillId="0" borderId="7" xfId="0" applyBorder="1" applyAlignment="1">
      <alignment horizontal="left" vertical="center" wrapText="1"/>
    </xf>
    <xf numFmtId="0" fontId="5" fillId="0" borderId="7" xfId="0" applyFont="1" applyBorder="1" applyAlignment="1">
      <alignment horizontal="left" vertical="center" wrapText="1"/>
    </xf>
    <xf numFmtId="0" fontId="37" fillId="0" borderId="0" xfId="0" applyFont="1" applyAlignment="1">
      <alignment wrapText="1"/>
    </xf>
    <xf numFmtId="0" fontId="31" fillId="0" borderId="0" xfId="0" applyFont="1" applyAlignment="1">
      <alignment wrapText="1"/>
    </xf>
    <xf numFmtId="0" fontId="4" fillId="2" borderId="118" xfId="0" applyFont="1" applyFill="1" applyBorder="1" applyAlignment="1">
      <alignment horizontal="left" vertical="center"/>
    </xf>
    <xf numFmtId="0" fontId="4" fillId="2" borderId="119" xfId="0" applyFont="1" applyFill="1" applyBorder="1" applyAlignment="1">
      <alignment horizontal="left" vertical="center"/>
    </xf>
    <xf numFmtId="0" fontId="4" fillId="0" borderId="119" xfId="0" applyFont="1" applyBorder="1" applyAlignment="1">
      <alignment horizontal="left" vertical="center" wrapText="1"/>
    </xf>
    <xf numFmtId="0" fontId="4" fillId="0" borderId="120" xfId="0" applyFont="1" applyBorder="1" applyAlignment="1">
      <alignment horizontal="left" vertical="center" wrapText="1"/>
    </xf>
    <xf numFmtId="0" fontId="4" fillId="2" borderId="121" xfId="0" applyFont="1" applyFill="1" applyBorder="1" applyAlignment="1">
      <alignment horizontal="left" vertical="center"/>
    </xf>
    <xf numFmtId="0" fontId="4" fillId="0" borderId="122" xfId="0" applyFont="1" applyBorder="1" applyAlignment="1">
      <alignment horizontal="left" vertical="center"/>
    </xf>
    <xf numFmtId="0" fontId="5" fillId="0" borderId="121" xfId="0" applyFont="1" applyBorder="1" applyAlignment="1">
      <alignment horizontal="center" vertical="center" wrapText="1"/>
    </xf>
    <xf numFmtId="0" fontId="18" fillId="3" borderId="14" xfId="0" applyFont="1" applyFill="1" applyBorder="1" applyAlignment="1" applyProtection="1">
      <alignment horizontal="center" vertical="center" wrapText="1"/>
      <protection locked="0"/>
    </xf>
    <xf numFmtId="0" fontId="5" fillId="2" borderId="14" xfId="0" applyFont="1" applyFill="1" applyBorder="1" applyAlignment="1">
      <alignment horizontal="center"/>
    </xf>
    <xf numFmtId="0" fontId="5" fillId="2" borderId="122" xfId="0" applyFont="1" applyFill="1" applyBorder="1" applyAlignment="1">
      <alignment horizontal="center"/>
    </xf>
    <xf numFmtId="0" fontId="4" fillId="3" borderId="43" xfId="0" applyFont="1" applyFill="1" applyBorder="1" applyAlignment="1" applyProtection="1">
      <alignment horizontal="left"/>
      <protection locked="0"/>
    </xf>
    <xf numFmtId="0" fontId="11" fillId="4" borderId="125" xfId="0" applyFont="1" applyFill="1" applyBorder="1" applyAlignment="1">
      <alignment horizontal="left"/>
    </xf>
    <xf numFmtId="0" fontId="11" fillId="4" borderId="30" xfId="0" applyFont="1" applyFill="1" applyBorder="1" applyAlignment="1">
      <alignment horizontal="left"/>
    </xf>
    <xf numFmtId="0" fontId="11" fillId="4" borderId="126" xfId="0" applyFont="1" applyFill="1" applyBorder="1" applyAlignment="1">
      <alignment horizontal="left"/>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3" borderId="1"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2" xfId="0" applyFont="1" applyFill="1" applyBorder="1" applyAlignment="1" applyProtection="1">
      <alignment horizontal="left" vertical="top"/>
      <protection locked="0"/>
    </xf>
    <xf numFmtId="0" fontId="4" fillId="3" borderId="3" xfId="0" applyFont="1" applyFill="1" applyBorder="1" applyAlignment="1" applyProtection="1">
      <alignment horizontal="left" vertical="top"/>
      <protection locked="0"/>
    </xf>
    <xf numFmtId="0" fontId="4" fillId="3" borderId="4" xfId="0" applyFont="1" applyFill="1" applyBorder="1" applyAlignment="1" applyProtection="1">
      <alignment horizontal="left" vertical="top"/>
      <protection locked="0"/>
    </xf>
    <xf numFmtId="0" fontId="4" fillId="3" borderId="5" xfId="0" applyFont="1" applyFill="1" applyBorder="1" applyAlignment="1" applyProtection="1">
      <alignment horizontal="left" vertical="top"/>
      <protection locked="0"/>
    </xf>
  </cellXfs>
  <cellStyles count="6">
    <cellStyle name="Comma" xfId="3" builtinId="3"/>
    <cellStyle name="Comma 2" xfId="5"/>
    <cellStyle name="Currency 2" xfId="4"/>
    <cellStyle name="Hyperlink" xfId="2" builtinId="8"/>
    <cellStyle name="Normal" xfId="0" builtinId="0"/>
    <cellStyle name="Percent" xfId="1"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94337711021898E-2"/>
          <c:y val="0.20624978643225872"/>
          <c:w val="0.92967435400598608"/>
          <c:h val="0.64187402470731481"/>
        </c:manualLayout>
      </c:layout>
      <c:lineChart>
        <c:grouping val="stacked"/>
        <c:varyColors val="0"/>
        <c:ser>
          <c:idx val="0"/>
          <c:order val="0"/>
          <c:tx>
            <c:strRef>
              <c:f>'Expenditure Profile'!$K$16</c:f>
              <c:strCache>
                <c:ptCount val="1"/>
                <c:pt idx="0">
                  <c:v>Cumulative Expenditure (€)</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Profile'!$K$17:$K$32</c:f>
              <c:numCache>
                <c:formatCode>_-[$€-2]\ * #,##0.00_-;\-[$€-2]\ * #,##0.00_-;_-[$€-2]\ * "-"??_-;_-@_-</c:formatCode>
                <c:ptCount val="16"/>
                <c:pt idx="0">
                  <c:v>0</c:v>
                </c:pt>
                <c:pt idx="1">
                  <c:v>0</c:v>
                </c:pt>
                <c:pt idx="2">
                  <c:v>0</c:v>
                </c:pt>
                <c:pt idx="3">
                  <c:v>0</c:v>
                </c:pt>
                <c:pt idx="4">
                  <c:v>430963.97</c:v>
                </c:pt>
                <c:pt idx="5">
                  <c:v>430963.97</c:v>
                </c:pt>
                <c:pt idx="6">
                  <c:v>430963.97</c:v>
                </c:pt>
                <c:pt idx="7">
                  <c:v>430963.97</c:v>
                </c:pt>
                <c:pt idx="8">
                  <c:v>430963.97</c:v>
                </c:pt>
                <c:pt idx="9">
                  <c:v>430963.97</c:v>
                </c:pt>
                <c:pt idx="10">
                  <c:v>430963.97</c:v>
                </c:pt>
                <c:pt idx="11">
                  <c:v>430963.97</c:v>
                </c:pt>
                <c:pt idx="12">
                  <c:v>430963.97</c:v>
                </c:pt>
                <c:pt idx="13">
                  <c:v>430963.97</c:v>
                </c:pt>
                <c:pt idx="14">
                  <c:v>430963.97</c:v>
                </c:pt>
                <c:pt idx="15">
                  <c:v>430963.97</c:v>
                </c:pt>
              </c:numCache>
            </c:numRef>
          </c:val>
          <c:smooth val="0"/>
          <c:extLst>
            <c:ext xmlns:c16="http://schemas.microsoft.com/office/drawing/2014/chart" uri="{C3380CC4-5D6E-409C-BE32-E72D297353CC}">
              <c16:uniqueId val="{00000000-347C-4D65-B380-08FFA172A357}"/>
            </c:ext>
          </c:extLst>
        </c:ser>
        <c:ser>
          <c:idx val="1"/>
          <c:order val="1"/>
          <c:tx>
            <c:strRef>
              <c:f>'Expenditure Profile'!$G$16</c:f>
              <c:strCache>
                <c:ptCount val="1"/>
                <c:pt idx="0">
                  <c:v> Cumulative Expenditure 
(€)</c:v>
                </c:pt>
              </c:strCache>
            </c:strRef>
          </c:tx>
          <c:spPr>
            <a:ln w="28575" cap="rnd">
              <a:solidFill>
                <a:schemeClr val="accent2"/>
              </a:solidFill>
              <a:round/>
            </a:ln>
            <a:effectLst/>
          </c:spPr>
          <c:marker>
            <c:symbol val="none"/>
          </c:marker>
          <c:val>
            <c:numRef>
              <c:f>'Expenditure Profile'!$G$17:$G$32</c:f>
              <c:numCache>
                <c:formatCode>_-[$€-2]\ * #,##0.00_-;\-[$€-2]\ * #,##0.00_-;_-[$€-2]\ *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347C-4D65-B380-08FFA172A357}"/>
            </c:ext>
          </c:extLst>
        </c:ser>
        <c:dLbls>
          <c:showLegendKey val="0"/>
          <c:showVal val="0"/>
          <c:showCatName val="0"/>
          <c:showSerName val="0"/>
          <c:showPercent val="0"/>
          <c:showBubbleSize val="0"/>
        </c:dLbls>
        <c:smooth val="0"/>
        <c:axId val="647170816"/>
        <c:axId val="647169832"/>
        <c:extLst>
          <c:ext xmlns:c15="http://schemas.microsoft.com/office/drawing/2012/chart" uri="{02D57815-91ED-43cb-92C2-25804820EDAC}">
            <c15:filteredLineSeries>
              <c15:ser>
                <c:idx val="2"/>
                <c:order val="2"/>
                <c:tx>
                  <c:strRef>
                    <c:extLst>
                      <c:ext uri="{02D57815-91ED-43cb-92C2-25804820EDAC}">
                        <c15:formulaRef>
                          <c15:sqref>'Expenditure Profile'!#REF!</c15:sqref>
                        </c15:formulaRef>
                      </c:ext>
                    </c:extLst>
                    <c:strCache>
                      <c:ptCount val="1"/>
                      <c:pt idx="0">
                        <c:v>#REF!</c:v>
                      </c:pt>
                    </c:strCache>
                  </c:strRef>
                </c:tx>
                <c:spPr>
                  <a:ln w="28575" cap="rnd">
                    <a:solidFill>
                      <a:schemeClr val="accent3"/>
                    </a:solidFill>
                    <a:round/>
                  </a:ln>
                  <a:effectLst/>
                </c:spPr>
                <c:marker>
                  <c:symbol val="none"/>
                </c:marker>
                <c:val>
                  <c:numRef>
                    <c:extLst>
                      <c:ext uri="{02D57815-91ED-43cb-92C2-25804820EDAC}">
                        <c15:formulaRef>
                          <c15:sqref>'Expenditure Profile'!#REF!</c15:sqref>
                        </c15:formulaRef>
                      </c:ext>
                    </c:extLst>
                    <c:numCache>
                      <c:formatCode>General</c:formatCode>
                      <c:ptCount val="1"/>
                      <c:pt idx="0">
                        <c:v>1</c:v>
                      </c:pt>
                    </c:numCache>
                  </c:numRef>
                </c:val>
                <c:smooth val="0"/>
                <c:extLst>
                  <c:ext xmlns:c16="http://schemas.microsoft.com/office/drawing/2014/chart" uri="{C3380CC4-5D6E-409C-BE32-E72D297353CC}">
                    <c16:uniqueId val="{00000002-347C-4D65-B380-08FFA172A357}"/>
                  </c:ext>
                </c:extLst>
              </c15:ser>
            </c15:filteredLineSeries>
          </c:ext>
        </c:extLst>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_-[$€-2]\ * #,##0.00_-;\-[$€-2]\ * #,##0.00_-;_-[$€-2]\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legend>
      <c:legendPos val="r"/>
      <c:layout>
        <c:manualLayout>
          <c:xMode val="edge"/>
          <c:yMode val="edge"/>
          <c:x val="0.57792873497463926"/>
          <c:y val="1.2125783484200469E-2"/>
          <c:w val="0.41272761056432977"/>
          <c:h val="0.20883128971523568"/>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523875</xdr:colOff>
      <xdr:row>1</xdr:row>
      <xdr:rowOff>66675</xdr:rowOff>
    </xdr:from>
    <xdr:to>
      <xdr:col>15</xdr:col>
      <xdr:colOff>320877</xdr:colOff>
      <xdr:row>4</xdr:row>
      <xdr:rowOff>21180</xdr:rowOff>
    </xdr:to>
    <xdr:pic>
      <xdr:nvPicPr>
        <xdr:cNvPr id="3" name="Picture 2">
          <a:extLst>
            <a:ext uri="{FF2B5EF4-FFF2-40B4-BE49-F238E27FC236}">
              <a16:creationId xmlns:a16="http://schemas.microsoft.com/office/drawing/2014/main" id="{98058214-19EC-4288-85FA-49EEFA2F5F93}"/>
            </a:ext>
          </a:extLst>
        </xdr:cNvPr>
        <xdr:cNvPicPr>
          <a:picLocks/>
        </xdr:cNvPicPr>
      </xdr:nvPicPr>
      <xdr:blipFill rotWithShape="1">
        <a:blip xmlns:r="http://schemas.openxmlformats.org/officeDocument/2006/relationships" r:embed="rId1"/>
        <a:srcRect l="-719" t="14854" r="719" b="17045"/>
        <a:stretch/>
      </xdr:blipFill>
      <xdr:spPr>
        <a:xfrm>
          <a:off x="9372600" y="228600"/>
          <a:ext cx="1732482" cy="933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397968</xdr:colOff>
      <xdr:row>6</xdr:row>
      <xdr:rowOff>92607</xdr:rowOff>
    </xdr:to>
    <xdr:pic>
      <xdr:nvPicPr>
        <xdr:cNvPr id="2" name="Picture 1">
          <a:extLst>
            <a:ext uri="{FF2B5EF4-FFF2-40B4-BE49-F238E27FC236}">
              <a16:creationId xmlns:a16="http://schemas.microsoft.com/office/drawing/2014/main" id="{D6498380-C05C-4639-BA9F-11C83E7AB0A9}"/>
            </a:ext>
          </a:extLst>
        </xdr:cNvPr>
        <xdr:cNvPicPr>
          <a:picLocks/>
        </xdr:cNvPicPr>
      </xdr:nvPicPr>
      <xdr:blipFill rotWithShape="1">
        <a:blip xmlns:r="http://schemas.openxmlformats.org/officeDocument/2006/relationships" r:embed="rId1"/>
        <a:srcRect l="-719" t="14854" r="719" b="17045"/>
        <a:stretch/>
      </xdr:blipFill>
      <xdr:spPr>
        <a:xfrm>
          <a:off x="7959421" y="128381"/>
          <a:ext cx="1790192" cy="9795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142875</xdr:colOff>
      <xdr:row>0</xdr:row>
      <xdr:rowOff>47625</xdr:rowOff>
    </xdr:from>
    <xdr:to>
      <xdr:col>12</xdr:col>
      <xdr:colOff>18017</xdr:colOff>
      <xdr:row>5</xdr:row>
      <xdr:rowOff>172388</xdr:rowOff>
    </xdr:to>
    <xdr:pic>
      <xdr:nvPicPr>
        <xdr:cNvPr id="3" name="Picture 2">
          <a:extLst>
            <a:ext uri="{FF2B5EF4-FFF2-40B4-BE49-F238E27FC236}">
              <a16:creationId xmlns:a16="http://schemas.microsoft.com/office/drawing/2014/main" id="{5B38A44F-562C-4048-9270-7C7CE518011D}"/>
            </a:ext>
          </a:extLst>
        </xdr:cNvPr>
        <xdr:cNvPicPr>
          <a:picLocks/>
        </xdr:cNvPicPr>
      </xdr:nvPicPr>
      <xdr:blipFill rotWithShape="1">
        <a:blip xmlns:r="http://schemas.openxmlformats.org/officeDocument/2006/relationships" r:embed="rId1"/>
        <a:srcRect l="-719" t="14854" r="719" b="17045"/>
        <a:stretch/>
      </xdr:blipFill>
      <xdr:spPr>
        <a:xfrm>
          <a:off x="5981700" y="47625"/>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67236</xdr:colOff>
      <xdr:row>32</xdr:row>
      <xdr:rowOff>47625</xdr:rowOff>
    </xdr:from>
    <xdr:to>
      <xdr:col>11</xdr:col>
      <xdr:colOff>593912</xdr:colOff>
      <xdr:row>57</xdr:row>
      <xdr:rowOff>112059</xdr:rowOff>
    </xdr:to>
    <xdr:graphicFrame macro="">
      <xdr:nvGraphicFramePr>
        <xdr:cNvPr id="3" name="Chart 2">
          <a:extLst>
            <a:ext uri="{FF2B5EF4-FFF2-40B4-BE49-F238E27FC236}">
              <a16:creationId xmlns:a16="http://schemas.microsoft.com/office/drawing/2014/main" id="{4B1ACC14-C7F6-4F54-B4B2-349E175F4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694765</xdr:colOff>
      <xdr:row>0</xdr:row>
      <xdr:rowOff>33618</xdr:rowOff>
    </xdr:from>
    <xdr:to>
      <xdr:col>11</xdr:col>
      <xdr:colOff>703369</xdr:colOff>
      <xdr:row>4</xdr:row>
      <xdr:rowOff>263940</xdr:rowOff>
    </xdr:to>
    <xdr:pic>
      <xdr:nvPicPr>
        <xdr:cNvPr id="4" name="Picture 3">
          <a:extLst>
            <a:ext uri="{FF2B5EF4-FFF2-40B4-BE49-F238E27FC236}">
              <a16:creationId xmlns:a16="http://schemas.microsoft.com/office/drawing/2014/main" id="{9A664248-C336-440F-B8CF-49ECAE6478C8}"/>
            </a:ext>
          </a:extLst>
        </xdr:cNvPr>
        <xdr:cNvPicPr>
          <a:picLocks/>
        </xdr:cNvPicPr>
      </xdr:nvPicPr>
      <xdr:blipFill rotWithShape="1">
        <a:blip xmlns:r="http://schemas.openxmlformats.org/officeDocument/2006/relationships" r:embed="rId2"/>
        <a:srcRect l="-719" t="14854" r="719" b="17045"/>
        <a:stretch/>
      </xdr:blipFill>
      <xdr:spPr>
        <a:xfrm>
          <a:off x="10914530" y="33618"/>
          <a:ext cx="1719182" cy="9362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409575</xdr:colOff>
      <xdr:row>0</xdr:row>
      <xdr:rowOff>76200</xdr:rowOff>
    </xdr:from>
    <xdr:to>
      <xdr:col>7</xdr:col>
      <xdr:colOff>820850</xdr:colOff>
      <xdr:row>4</xdr:row>
      <xdr:rowOff>38458</xdr:rowOff>
    </xdr:to>
    <xdr:pic>
      <xdr:nvPicPr>
        <xdr:cNvPr id="2" name="Picture 1">
          <a:extLst>
            <a:ext uri="{FF2B5EF4-FFF2-40B4-BE49-F238E27FC236}">
              <a16:creationId xmlns:a16="http://schemas.microsoft.com/office/drawing/2014/main" id="{FB92969F-0E08-4697-8424-00FFEB74572A}"/>
            </a:ext>
          </a:extLst>
        </xdr:cNvPr>
        <xdr:cNvPicPr>
          <a:picLocks/>
        </xdr:cNvPicPr>
      </xdr:nvPicPr>
      <xdr:blipFill rotWithShape="1">
        <a:blip xmlns:r="http://schemas.openxmlformats.org/officeDocument/2006/relationships" r:embed="rId1"/>
        <a:srcRect l="-719" t="14854" r="719" b="17045"/>
        <a:stretch/>
      </xdr:blipFill>
      <xdr:spPr>
        <a:xfrm>
          <a:off x="7096125" y="76200"/>
          <a:ext cx="1739060" cy="9338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2:AD93"/>
  <sheetViews>
    <sheetView showZeros="0" zoomScaleNormal="100" zoomScaleSheetLayoutView="100" workbookViewId="0">
      <selection activeCell="S59" sqref="S59"/>
    </sheetView>
  </sheetViews>
  <sheetFormatPr defaultColWidth="9.140625" defaultRowHeight="12.75" x14ac:dyDescent="0.25"/>
  <cols>
    <col min="1" max="1" width="2.28515625" style="36" customWidth="1"/>
    <col min="2" max="2" width="9.28515625" style="36" customWidth="1"/>
    <col min="3" max="3" width="6.5703125" style="36" customWidth="1"/>
    <col min="4" max="4" width="26.42578125" style="36" customWidth="1"/>
    <col min="5" max="6" width="9.140625" style="36"/>
    <col min="7" max="7" width="9.140625" style="36" customWidth="1"/>
    <col min="8" max="8" width="5.42578125" style="36" customWidth="1"/>
    <col min="9" max="9" width="9.140625" style="36"/>
    <col min="10" max="10" width="13.7109375" style="36" bestFit="1" customWidth="1"/>
    <col min="11" max="12" width="12.7109375" style="36" customWidth="1"/>
    <col min="13" max="13" width="7.5703125" style="36" customWidth="1"/>
    <col min="14" max="14" width="18.28515625" style="36" customWidth="1"/>
    <col min="15" max="16" width="11.140625" style="36" customWidth="1"/>
    <col min="17" max="17" width="2.28515625" style="36" customWidth="1"/>
    <col min="18" max="18" width="9.140625" style="36"/>
    <col min="19" max="19" width="11.42578125" style="36" customWidth="1"/>
    <col min="20" max="16384" width="9.140625" style="36"/>
  </cols>
  <sheetData>
    <row r="2" spans="2:30" ht="15.75" customHeight="1" x14ac:dyDescent="0.25">
      <c r="B2" s="370" t="s">
        <v>91</v>
      </c>
      <c r="C2" s="370"/>
      <c r="D2" s="370"/>
      <c r="E2" s="370"/>
      <c r="F2" s="370"/>
      <c r="G2" s="370"/>
      <c r="H2" s="370"/>
      <c r="I2" s="370"/>
      <c r="J2" s="370"/>
      <c r="K2" s="370"/>
      <c r="L2" s="370"/>
      <c r="M2" s="370"/>
      <c r="N2" s="370"/>
      <c r="O2" s="370"/>
      <c r="P2" s="370"/>
    </row>
    <row r="3" spans="2:30" ht="15" customHeight="1" thickBot="1" x14ac:dyDescent="0.3">
      <c r="B3" s="370"/>
      <c r="C3" s="370"/>
      <c r="D3" s="370"/>
      <c r="E3" s="370"/>
      <c r="F3" s="370"/>
      <c r="G3" s="370"/>
      <c r="H3" s="370"/>
      <c r="I3" s="370"/>
      <c r="J3" s="370"/>
      <c r="K3" s="370"/>
      <c r="L3" s="370"/>
      <c r="M3" s="370"/>
      <c r="N3" s="370"/>
      <c r="O3" s="370"/>
      <c r="P3" s="370"/>
    </row>
    <row r="4" spans="2:30" ht="45.75" customHeight="1" thickBot="1" x14ac:dyDescent="0.3">
      <c r="B4" s="370"/>
      <c r="C4" s="370"/>
      <c r="D4" s="370"/>
      <c r="E4" s="370"/>
      <c r="F4" s="370"/>
      <c r="G4" s="370"/>
      <c r="H4" s="370"/>
      <c r="I4" s="370"/>
      <c r="J4" s="370"/>
      <c r="K4" s="370"/>
      <c r="L4" s="370"/>
      <c r="M4" s="370"/>
      <c r="N4" s="370"/>
      <c r="O4" s="370"/>
      <c r="P4" s="370"/>
      <c r="R4" s="427" t="s">
        <v>233</v>
      </c>
      <c r="S4" s="428"/>
      <c r="T4" s="428"/>
      <c r="U4" s="428"/>
      <c r="V4" s="428"/>
      <c r="W4" s="428"/>
      <c r="X4" s="428"/>
      <c r="Y4" s="428"/>
      <c r="Z4" s="428"/>
      <c r="AA4" s="428"/>
      <c r="AB4" s="428"/>
      <c r="AC4" s="428"/>
      <c r="AD4" s="429"/>
    </row>
    <row r="5" spans="2:30" ht="15" customHeight="1" x14ac:dyDescent="0.25">
      <c r="B5" s="370"/>
      <c r="C5" s="370"/>
      <c r="D5" s="370"/>
      <c r="E5" s="370"/>
      <c r="F5" s="370"/>
      <c r="G5" s="370"/>
      <c r="H5" s="370"/>
      <c r="I5" s="370"/>
      <c r="J5" s="370"/>
      <c r="K5" s="370"/>
      <c r="L5" s="370"/>
      <c r="M5" s="370"/>
      <c r="N5" s="370"/>
      <c r="O5" s="370"/>
      <c r="P5" s="370"/>
    </row>
    <row r="6" spans="2:30" ht="6" customHeight="1" thickBot="1" x14ac:dyDescent="0.3">
      <c r="B6" s="370"/>
      <c r="C6" s="370"/>
      <c r="D6" s="370"/>
      <c r="E6" s="370"/>
      <c r="F6" s="370"/>
      <c r="G6" s="370"/>
      <c r="H6" s="370"/>
      <c r="I6" s="370"/>
      <c r="J6" s="370"/>
      <c r="K6" s="370"/>
      <c r="L6" s="370"/>
      <c r="M6" s="370"/>
      <c r="N6" s="370"/>
      <c r="O6" s="370"/>
      <c r="P6" s="370"/>
    </row>
    <row r="7" spans="2:30" ht="39" customHeight="1" thickBot="1" x14ac:dyDescent="0.3">
      <c r="B7" s="306" t="s">
        <v>97</v>
      </c>
      <c r="C7" s="306"/>
      <c r="D7" s="306"/>
      <c r="E7" s="306"/>
      <c r="F7" s="306"/>
      <c r="G7" s="306"/>
      <c r="H7" s="306"/>
      <c r="I7" s="306"/>
      <c r="J7" s="306"/>
      <c r="K7" s="306"/>
      <c r="L7" s="306"/>
      <c r="M7" s="306"/>
      <c r="N7" s="306"/>
      <c r="O7" s="306"/>
      <c r="P7" s="306"/>
      <c r="R7" s="182" t="s">
        <v>140</v>
      </c>
      <c r="S7" s="183"/>
      <c r="T7" s="432" t="s">
        <v>166</v>
      </c>
      <c r="U7" s="433"/>
      <c r="V7" s="433"/>
      <c r="W7" s="433"/>
      <c r="X7" s="433"/>
      <c r="Y7" s="434"/>
      <c r="Z7" s="436" t="s">
        <v>216</v>
      </c>
      <c r="AA7" s="435"/>
      <c r="AB7" s="435"/>
      <c r="AC7" s="435"/>
      <c r="AD7" s="435"/>
    </row>
    <row r="8" spans="2:30" ht="15" customHeight="1" x14ac:dyDescent="0.2">
      <c r="B8" s="371" t="s">
        <v>7</v>
      </c>
      <c r="C8" s="372"/>
      <c r="D8" s="372"/>
      <c r="E8" s="373" t="s">
        <v>135</v>
      </c>
      <c r="F8" s="374"/>
      <c r="G8" s="374"/>
      <c r="H8" s="374"/>
      <c r="I8" s="374"/>
      <c r="J8" s="374"/>
      <c r="K8" s="374"/>
      <c r="L8" s="374"/>
      <c r="M8" s="374"/>
      <c r="N8" s="374"/>
      <c r="O8" s="374"/>
      <c r="P8" s="375"/>
      <c r="R8" s="430" t="s">
        <v>144</v>
      </c>
      <c r="S8" s="431"/>
      <c r="T8" s="431"/>
      <c r="U8" s="431"/>
      <c r="V8" s="431"/>
      <c r="W8" s="431"/>
      <c r="X8" s="431"/>
      <c r="Y8" s="431"/>
      <c r="Z8" s="431"/>
      <c r="AA8" s="431"/>
      <c r="AB8" s="431"/>
      <c r="AC8" s="431"/>
      <c r="AD8" s="180"/>
    </row>
    <row r="9" spans="2:30" ht="6.75" customHeight="1" x14ac:dyDescent="0.25">
      <c r="B9" s="37"/>
      <c r="P9" s="38"/>
      <c r="R9" s="180"/>
      <c r="S9" s="180"/>
      <c r="T9" s="180"/>
      <c r="U9" s="180"/>
      <c r="V9" s="180"/>
      <c r="W9" s="180"/>
      <c r="X9" s="180"/>
      <c r="Y9" s="180"/>
      <c r="Z9" s="180"/>
      <c r="AA9" s="180"/>
      <c r="AB9" s="180"/>
      <c r="AC9" s="180"/>
      <c r="AD9" s="180"/>
    </row>
    <row r="10" spans="2:30" ht="15" customHeight="1" x14ac:dyDescent="0.2">
      <c r="B10" s="376" t="s">
        <v>74</v>
      </c>
      <c r="C10" s="341"/>
      <c r="D10" s="341"/>
      <c r="E10" s="281" t="s">
        <v>136</v>
      </c>
      <c r="F10" s="282"/>
      <c r="G10" s="282"/>
      <c r="H10" s="282"/>
      <c r="I10" s="282"/>
      <c r="J10" s="282"/>
      <c r="K10" s="283"/>
      <c r="L10" s="296" t="s">
        <v>50</v>
      </c>
      <c r="M10" s="341"/>
      <c r="N10" s="341"/>
      <c r="O10" s="281" t="s">
        <v>139</v>
      </c>
      <c r="P10" s="377"/>
      <c r="R10" s="184" t="s">
        <v>141</v>
      </c>
      <c r="S10" s="183"/>
      <c r="T10" s="183"/>
      <c r="U10" s="183"/>
      <c r="V10" s="183"/>
      <c r="W10" s="183"/>
      <c r="X10" s="183"/>
      <c r="Y10" s="183"/>
      <c r="Z10" s="183"/>
      <c r="AA10" s="183"/>
      <c r="AB10" s="183"/>
      <c r="AC10" s="183"/>
      <c r="AD10" s="183"/>
    </row>
    <row r="11" spans="2:30" ht="6.75" customHeight="1" x14ac:dyDescent="0.25">
      <c r="B11" s="37"/>
      <c r="O11" s="39"/>
      <c r="P11" s="40"/>
      <c r="R11" s="183"/>
      <c r="S11" s="183"/>
      <c r="T11" s="183"/>
      <c r="U11" s="183"/>
      <c r="V11" s="183"/>
      <c r="W11" s="183"/>
      <c r="X11" s="183"/>
      <c r="Y11" s="183"/>
      <c r="Z11" s="183"/>
      <c r="AA11" s="183"/>
      <c r="AB11" s="183"/>
      <c r="AC11" s="183"/>
      <c r="AD11" s="183"/>
    </row>
    <row r="12" spans="2:30" ht="15" customHeight="1" x14ac:dyDescent="0.25">
      <c r="B12" s="376" t="s">
        <v>87</v>
      </c>
      <c r="C12" s="341"/>
      <c r="D12" s="341"/>
      <c r="E12" s="281" t="s">
        <v>137</v>
      </c>
      <c r="F12" s="282"/>
      <c r="G12" s="282"/>
      <c r="H12" s="282"/>
      <c r="I12" s="282"/>
      <c r="J12" s="282"/>
      <c r="K12" s="283"/>
      <c r="L12" s="341" t="s">
        <v>52</v>
      </c>
      <c r="M12" s="341"/>
      <c r="N12" s="341"/>
      <c r="O12" s="307">
        <v>44907</v>
      </c>
      <c r="P12" s="308"/>
      <c r="R12" s="424" t="s">
        <v>142</v>
      </c>
      <c r="S12" s="425"/>
      <c r="T12" s="425"/>
      <c r="U12" s="425"/>
      <c r="V12" s="425"/>
      <c r="W12" s="425"/>
      <c r="X12" s="425"/>
      <c r="Y12" s="425"/>
      <c r="Z12" s="425"/>
      <c r="AA12" s="425"/>
      <c r="AB12" s="425"/>
      <c r="AC12" s="425"/>
      <c r="AD12" s="425"/>
    </row>
    <row r="13" spans="2:30" ht="6.75" customHeight="1" x14ac:dyDescent="0.25">
      <c r="B13" s="37"/>
      <c r="O13" s="39"/>
      <c r="P13" s="40"/>
      <c r="R13" s="183"/>
      <c r="S13" s="183"/>
      <c r="T13" s="183"/>
      <c r="U13" s="183"/>
      <c r="V13" s="183"/>
      <c r="W13" s="183"/>
      <c r="X13" s="183"/>
      <c r="Y13" s="183"/>
      <c r="Z13" s="183"/>
      <c r="AA13" s="183"/>
      <c r="AB13" s="183"/>
      <c r="AC13" s="183"/>
      <c r="AD13" s="183"/>
    </row>
    <row r="14" spans="2:30" ht="30" customHeight="1" x14ac:dyDescent="0.25">
      <c r="B14" s="376" t="s">
        <v>0</v>
      </c>
      <c r="C14" s="341"/>
      <c r="D14" s="341"/>
      <c r="E14" s="281" t="s">
        <v>138</v>
      </c>
      <c r="F14" s="282"/>
      <c r="G14" s="282"/>
      <c r="H14" s="282"/>
      <c r="I14" s="282"/>
      <c r="J14" s="282"/>
      <c r="K14" s="283"/>
      <c r="L14" s="359" t="s">
        <v>53</v>
      </c>
      <c r="M14" s="359"/>
      <c r="N14" s="359"/>
      <c r="O14" s="307" t="s">
        <v>168</v>
      </c>
      <c r="P14" s="308"/>
      <c r="R14" s="424" t="s">
        <v>143</v>
      </c>
      <c r="S14" s="425"/>
      <c r="T14" s="425"/>
      <c r="U14" s="425"/>
      <c r="V14" s="425"/>
      <c r="W14" s="425"/>
      <c r="X14" s="425"/>
      <c r="Y14" s="425"/>
      <c r="Z14" s="425"/>
      <c r="AA14" s="425"/>
      <c r="AB14" s="425"/>
      <c r="AC14" s="425"/>
      <c r="AD14" s="425"/>
    </row>
    <row r="15" spans="2:30" ht="6.75" customHeight="1" thickBot="1" x14ac:dyDescent="0.3">
      <c r="B15" s="41"/>
      <c r="C15" s="42"/>
      <c r="D15" s="42"/>
      <c r="E15" s="42"/>
      <c r="F15" s="42"/>
      <c r="G15" s="42"/>
      <c r="H15" s="42"/>
      <c r="I15" s="42"/>
      <c r="J15" s="42"/>
      <c r="K15" s="42"/>
      <c r="L15" s="42"/>
      <c r="M15" s="42"/>
      <c r="N15" s="42"/>
      <c r="O15" s="42"/>
      <c r="P15" s="43"/>
      <c r="R15" s="183"/>
      <c r="S15" s="183"/>
      <c r="T15" s="183"/>
      <c r="U15" s="183"/>
      <c r="V15" s="183"/>
      <c r="W15" s="183"/>
      <c r="X15" s="183"/>
      <c r="Y15" s="183"/>
      <c r="Z15" s="183"/>
      <c r="AA15" s="183"/>
      <c r="AB15" s="183"/>
      <c r="AC15" s="183"/>
      <c r="AD15" s="183"/>
    </row>
    <row r="16" spans="2:30" x14ac:dyDescent="0.25">
      <c r="B16" s="350" t="s">
        <v>15</v>
      </c>
      <c r="C16" s="351"/>
      <c r="D16" s="351"/>
      <c r="E16" s="351"/>
      <c r="F16" s="351"/>
      <c r="G16" s="351"/>
      <c r="H16" s="351"/>
      <c r="I16" s="351"/>
      <c r="J16" s="351"/>
      <c r="K16" s="351"/>
      <c r="L16" s="351"/>
      <c r="M16" s="351"/>
      <c r="N16" s="351"/>
      <c r="O16" s="351"/>
      <c r="P16" s="352"/>
      <c r="R16" s="183"/>
      <c r="S16" s="183"/>
      <c r="T16" s="183"/>
      <c r="U16" s="183"/>
      <c r="V16" s="183"/>
      <c r="W16" s="183"/>
      <c r="X16" s="183"/>
      <c r="Y16" s="183"/>
      <c r="Z16" s="183"/>
      <c r="AA16" s="183"/>
      <c r="AB16" s="183"/>
      <c r="AC16" s="183"/>
      <c r="AD16" s="183"/>
    </row>
    <row r="17" spans="2:30" ht="6.75" customHeight="1" x14ac:dyDescent="0.25">
      <c r="B17" s="347"/>
      <c r="C17" s="348"/>
      <c r="D17" s="348"/>
      <c r="E17" s="348"/>
      <c r="F17" s="348"/>
      <c r="G17" s="348"/>
      <c r="H17" s="348"/>
      <c r="I17" s="348"/>
      <c r="J17" s="348"/>
      <c r="K17" s="348"/>
      <c r="L17" s="348"/>
      <c r="M17" s="348"/>
      <c r="N17" s="348"/>
      <c r="O17" s="348"/>
      <c r="P17" s="349"/>
      <c r="R17" s="183"/>
      <c r="S17" s="183"/>
      <c r="T17" s="183"/>
      <c r="U17" s="183"/>
      <c r="V17" s="183"/>
      <c r="W17" s="183"/>
      <c r="X17" s="183"/>
      <c r="Y17" s="183"/>
      <c r="Z17" s="183"/>
      <c r="AA17" s="183"/>
      <c r="AB17" s="183"/>
      <c r="AC17" s="183"/>
      <c r="AD17" s="183"/>
    </row>
    <row r="18" spans="2:30" ht="15" x14ac:dyDescent="0.25">
      <c r="B18" s="361" t="s">
        <v>16</v>
      </c>
      <c r="C18" s="362"/>
      <c r="D18" s="363"/>
      <c r="E18" s="364" t="s">
        <v>145</v>
      </c>
      <c r="F18" s="365"/>
      <c r="G18" s="365"/>
      <c r="H18" s="365"/>
      <c r="I18" s="365"/>
      <c r="J18" s="365"/>
      <c r="K18" s="365"/>
      <c r="L18" s="365"/>
      <c r="M18" s="365"/>
      <c r="N18" s="365"/>
      <c r="O18" s="365"/>
      <c r="P18" s="366"/>
      <c r="R18" s="424" t="s">
        <v>146</v>
      </c>
      <c r="S18" s="426"/>
      <c r="T18" s="426"/>
      <c r="U18" s="426"/>
      <c r="V18" s="426"/>
      <c r="W18" s="426"/>
      <c r="X18" s="426"/>
      <c r="Y18" s="426"/>
      <c r="Z18" s="426"/>
      <c r="AA18" s="183"/>
      <c r="AB18" s="183"/>
      <c r="AC18" s="183"/>
      <c r="AD18" s="183"/>
    </row>
    <row r="19" spans="2:30" s="44" customFormat="1" ht="6.75" customHeight="1" x14ac:dyDescent="0.25">
      <c r="B19" s="347"/>
      <c r="C19" s="348"/>
      <c r="D19" s="348"/>
      <c r="E19" s="348"/>
      <c r="F19" s="348"/>
      <c r="G19" s="348"/>
      <c r="H19" s="348"/>
      <c r="I19" s="348"/>
      <c r="J19" s="348"/>
      <c r="K19" s="348"/>
      <c r="L19" s="348"/>
      <c r="M19" s="348"/>
      <c r="N19" s="348"/>
      <c r="O19" s="348"/>
      <c r="P19" s="349"/>
      <c r="R19" s="183"/>
      <c r="S19" s="183"/>
      <c r="T19" s="183"/>
      <c r="U19" s="183"/>
      <c r="V19" s="183"/>
      <c r="W19" s="183"/>
      <c r="X19" s="183"/>
      <c r="Y19" s="183"/>
      <c r="Z19" s="183"/>
      <c r="AA19" s="185"/>
      <c r="AB19" s="185"/>
      <c r="AC19" s="185"/>
      <c r="AD19" s="185"/>
    </row>
    <row r="20" spans="2:30" ht="15" customHeight="1" x14ac:dyDescent="0.25">
      <c r="B20" s="358" t="s">
        <v>126</v>
      </c>
      <c r="C20" s="359"/>
      <c r="D20" s="359"/>
      <c r="E20" s="367">
        <v>44963</v>
      </c>
      <c r="F20" s="365"/>
      <c r="G20" s="365"/>
      <c r="H20" s="365"/>
      <c r="I20" s="365"/>
      <c r="J20" s="365"/>
      <c r="K20" s="365"/>
      <c r="L20" s="365"/>
      <c r="M20" s="365"/>
      <c r="N20" s="365"/>
      <c r="O20" s="365"/>
      <c r="P20" s="366"/>
      <c r="R20" s="424" t="s">
        <v>219</v>
      </c>
      <c r="S20" s="426"/>
      <c r="T20" s="426"/>
      <c r="U20" s="426"/>
      <c r="V20" s="426"/>
      <c r="W20" s="426"/>
      <c r="X20" s="183"/>
      <c r="Y20" s="183"/>
      <c r="Z20" s="183"/>
      <c r="AA20" s="183"/>
      <c r="AB20" s="183"/>
      <c r="AC20" s="183"/>
      <c r="AD20" s="183"/>
    </row>
    <row r="21" spans="2:30" s="44" customFormat="1" ht="6.75" customHeight="1" x14ac:dyDescent="0.25">
      <c r="B21" s="347"/>
      <c r="C21" s="348"/>
      <c r="D21" s="348"/>
      <c r="E21" s="348"/>
      <c r="F21" s="348"/>
      <c r="G21" s="348"/>
      <c r="H21" s="348"/>
      <c r="I21" s="348"/>
      <c r="J21" s="348"/>
      <c r="K21" s="348"/>
      <c r="L21" s="348"/>
      <c r="M21" s="348"/>
      <c r="N21" s="348"/>
      <c r="O21" s="348"/>
      <c r="P21" s="349"/>
      <c r="R21" s="183"/>
      <c r="S21" s="183"/>
      <c r="T21" s="183"/>
      <c r="U21" s="183"/>
      <c r="V21" s="183"/>
      <c r="W21" s="183"/>
      <c r="X21" s="183"/>
      <c r="Y21" s="183"/>
      <c r="Z21" s="183"/>
      <c r="AA21" s="185"/>
      <c r="AB21" s="185"/>
      <c r="AC21" s="185"/>
      <c r="AD21" s="185"/>
    </row>
    <row r="22" spans="2:30" ht="29.45" customHeight="1" x14ac:dyDescent="0.25">
      <c r="B22" s="353" t="s">
        <v>127</v>
      </c>
      <c r="C22" s="295"/>
      <c r="D22" s="296"/>
      <c r="E22" s="31">
        <v>2</v>
      </c>
      <c r="F22" s="369"/>
      <c r="G22" s="348"/>
      <c r="H22" s="348"/>
      <c r="I22" s="348"/>
      <c r="J22" s="348"/>
      <c r="K22" s="348"/>
      <c r="L22" s="348"/>
      <c r="M22" s="348"/>
      <c r="N22" s="348"/>
      <c r="O22" s="348"/>
      <c r="P22" s="349"/>
      <c r="R22" s="424" t="s">
        <v>220</v>
      </c>
      <c r="S22" s="426"/>
      <c r="T22" s="426"/>
      <c r="U22" s="426"/>
      <c r="V22" s="426"/>
      <c r="W22" s="426"/>
      <c r="X22" s="183"/>
      <c r="Y22" s="183"/>
      <c r="Z22" s="183"/>
      <c r="AA22" s="183"/>
      <c r="AB22" s="183"/>
      <c r="AC22" s="183"/>
      <c r="AD22" s="183"/>
    </row>
    <row r="23" spans="2:30" s="44" customFormat="1" ht="6.75" customHeight="1" x14ac:dyDescent="0.25">
      <c r="B23" s="347"/>
      <c r="C23" s="348"/>
      <c r="D23" s="348"/>
      <c r="E23" s="348"/>
      <c r="F23" s="348"/>
      <c r="G23" s="348"/>
      <c r="H23" s="348"/>
      <c r="I23" s="348"/>
      <c r="J23" s="348"/>
      <c r="K23" s="348"/>
      <c r="L23" s="348"/>
      <c r="M23" s="348"/>
      <c r="N23" s="348"/>
      <c r="O23" s="348"/>
      <c r="P23" s="349"/>
      <c r="R23" s="185"/>
      <c r="S23" s="185"/>
      <c r="T23" s="185"/>
      <c r="U23" s="185"/>
      <c r="V23" s="185"/>
      <c r="W23" s="185"/>
      <c r="X23" s="185"/>
      <c r="Y23" s="185"/>
      <c r="Z23" s="185"/>
      <c r="AA23" s="185"/>
      <c r="AB23" s="185"/>
      <c r="AC23" s="185"/>
      <c r="AD23" s="185"/>
    </row>
    <row r="24" spans="2:30" ht="14.45" customHeight="1" x14ac:dyDescent="0.25">
      <c r="B24" s="361" t="s">
        <v>75</v>
      </c>
      <c r="C24" s="362"/>
      <c r="D24" s="363"/>
      <c r="E24" s="421" t="s">
        <v>209</v>
      </c>
      <c r="F24" s="422"/>
      <c r="G24" s="422"/>
      <c r="H24" s="422"/>
      <c r="I24" s="422"/>
      <c r="J24" s="422"/>
      <c r="K24" s="422"/>
      <c r="L24" s="422"/>
      <c r="M24" s="422"/>
      <c r="N24" s="422"/>
      <c r="O24" s="422"/>
      <c r="P24" s="423"/>
      <c r="R24" s="424" t="s">
        <v>167</v>
      </c>
      <c r="S24" s="435"/>
      <c r="T24" s="435"/>
      <c r="U24" s="435"/>
      <c r="V24" s="435"/>
      <c r="W24" s="435"/>
      <c r="X24" s="435"/>
      <c r="Y24" s="435"/>
      <c r="Z24" s="435"/>
      <c r="AA24" s="435"/>
      <c r="AB24" s="435"/>
      <c r="AC24" s="183"/>
      <c r="AD24" s="183"/>
    </row>
    <row r="25" spans="2:30" ht="6.75" customHeight="1" thickBot="1" x14ac:dyDescent="0.3">
      <c r="B25" s="46"/>
      <c r="C25" s="47"/>
      <c r="D25" s="47"/>
      <c r="E25" s="47"/>
      <c r="F25" s="47"/>
      <c r="G25" s="47"/>
      <c r="H25" s="47"/>
      <c r="I25" s="47"/>
      <c r="J25" s="47"/>
      <c r="K25" s="47"/>
      <c r="L25" s="47"/>
      <c r="M25" s="47"/>
      <c r="N25" s="47"/>
      <c r="O25" s="47"/>
      <c r="P25" s="48"/>
      <c r="R25" s="183"/>
      <c r="S25" s="183"/>
      <c r="T25" s="183"/>
      <c r="U25" s="183"/>
      <c r="V25" s="183"/>
      <c r="W25" s="183"/>
      <c r="X25" s="183"/>
      <c r="Y25" s="183"/>
      <c r="Z25" s="183"/>
      <c r="AA25" s="183"/>
      <c r="AB25" s="183"/>
      <c r="AC25" s="183"/>
      <c r="AD25" s="183"/>
    </row>
    <row r="26" spans="2:30" s="50" customFormat="1" ht="15" customHeight="1" x14ac:dyDescent="0.25">
      <c r="B26" s="49">
        <v>1</v>
      </c>
      <c r="C26" s="355" t="s">
        <v>8</v>
      </c>
      <c r="D26" s="356"/>
      <c r="E26" s="356"/>
      <c r="F26" s="356"/>
      <c r="G26" s="356"/>
      <c r="H26" s="356"/>
      <c r="I26" s="356"/>
      <c r="J26" s="356"/>
      <c r="K26" s="356"/>
      <c r="L26" s="356"/>
      <c r="M26" s="356"/>
      <c r="N26" s="356"/>
      <c r="O26" s="356"/>
      <c r="P26" s="357"/>
      <c r="R26" s="186"/>
      <c r="S26" s="186"/>
      <c r="T26" s="186"/>
      <c r="U26" s="186"/>
      <c r="V26" s="186"/>
      <c r="W26" s="186"/>
      <c r="X26" s="186"/>
      <c r="Y26" s="186"/>
      <c r="Z26" s="186"/>
      <c r="AA26" s="186"/>
      <c r="AB26" s="186"/>
      <c r="AC26" s="186"/>
      <c r="AD26" s="186"/>
    </row>
    <row r="27" spans="2:30" ht="46.15" customHeight="1" x14ac:dyDescent="0.25">
      <c r="B27" s="37"/>
      <c r="C27" s="51" t="s">
        <v>9</v>
      </c>
      <c r="D27" s="354" t="s">
        <v>1</v>
      </c>
      <c r="E27" s="354"/>
      <c r="F27" s="354"/>
      <c r="G27" s="354"/>
      <c r="H27" s="354"/>
      <c r="I27" s="354"/>
      <c r="J27" s="354"/>
      <c r="K27" s="305" t="s">
        <v>79</v>
      </c>
      <c r="L27" s="305"/>
      <c r="M27" s="305" t="s">
        <v>130</v>
      </c>
      <c r="N27" s="368"/>
      <c r="O27" s="305" t="s">
        <v>56</v>
      </c>
      <c r="P27" s="360"/>
      <c r="R27" s="183"/>
      <c r="S27" s="183"/>
      <c r="T27" s="183"/>
      <c r="U27" s="183"/>
      <c r="V27" s="183"/>
      <c r="W27" s="183"/>
      <c r="X27" s="183"/>
      <c r="Y27" s="183"/>
      <c r="Z27" s="183"/>
      <c r="AA27" s="183"/>
      <c r="AB27" s="183"/>
      <c r="AC27" s="183"/>
      <c r="AD27" s="183"/>
    </row>
    <row r="28" spans="2:30" ht="28.9" customHeight="1" x14ac:dyDescent="0.25">
      <c r="B28" s="37"/>
      <c r="C28" s="354" t="s">
        <v>98</v>
      </c>
      <c r="D28" s="354"/>
      <c r="E28" s="354"/>
      <c r="F28" s="354"/>
      <c r="G28" s="354"/>
      <c r="H28" s="354"/>
      <c r="I28" s="354"/>
      <c r="J28" s="354"/>
      <c r="K28" s="279"/>
      <c r="L28" s="279"/>
      <c r="M28" s="279"/>
      <c r="N28" s="279"/>
      <c r="O28" s="279"/>
      <c r="P28" s="280"/>
      <c r="R28" s="424" t="s">
        <v>223</v>
      </c>
      <c r="S28" s="426"/>
      <c r="T28" s="426"/>
      <c r="U28" s="426"/>
      <c r="V28" s="426"/>
      <c r="W28" s="426"/>
      <c r="X28" s="426"/>
      <c r="Y28" s="426"/>
      <c r="Z28" s="426"/>
      <c r="AA28" s="426"/>
      <c r="AB28" s="183"/>
      <c r="AC28" s="183"/>
      <c r="AD28" s="183"/>
    </row>
    <row r="29" spans="2:30" ht="15" customHeight="1" x14ac:dyDescent="0.25">
      <c r="B29" s="37"/>
      <c r="C29" s="52">
        <v>1.1000000000000001</v>
      </c>
      <c r="D29" s="281" t="s">
        <v>157</v>
      </c>
      <c r="E29" s="282"/>
      <c r="F29" s="282"/>
      <c r="G29" s="282"/>
      <c r="H29" s="282"/>
      <c r="I29" s="282"/>
      <c r="J29" s="283"/>
      <c r="K29" s="278"/>
      <c r="L29" s="278"/>
      <c r="M29" s="278">
        <v>18000</v>
      </c>
      <c r="N29" s="278"/>
      <c r="O29" s="279">
        <f>SUM(K29:N29)</f>
        <v>18000</v>
      </c>
      <c r="P29" s="280"/>
      <c r="R29" s="424" t="s">
        <v>222</v>
      </c>
      <c r="S29" s="435"/>
      <c r="T29" s="435"/>
      <c r="U29" s="435"/>
      <c r="V29" s="435"/>
      <c r="W29" s="435"/>
      <c r="X29" s="435"/>
      <c r="Y29" s="435"/>
      <c r="Z29" s="435"/>
      <c r="AA29" s="183"/>
      <c r="AB29" s="183"/>
      <c r="AC29" s="183"/>
      <c r="AD29" s="183"/>
    </row>
    <row r="30" spans="2:30" ht="15" customHeight="1" x14ac:dyDescent="0.25">
      <c r="B30" s="37"/>
      <c r="C30" s="52">
        <v>1.2</v>
      </c>
      <c r="D30" s="281" t="s">
        <v>147</v>
      </c>
      <c r="E30" s="282"/>
      <c r="F30" s="282"/>
      <c r="G30" s="282"/>
      <c r="H30" s="282"/>
      <c r="I30" s="282"/>
      <c r="J30" s="283"/>
      <c r="K30" s="278"/>
      <c r="L30" s="278"/>
      <c r="M30" s="278">
        <v>5000</v>
      </c>
      <c r="N30" s="278"/>
      <c r="O30" s="279">
        <f t="shared" ref="O30" si="0">SUM(K30:N30)</f>
        <v>5000</v>
      </c>
      <c r="P30" s="280"/>
      <c r="R30" s="183"/>
      <c r="S30" s="183"/>
      <c r="T30" s="183"/>
      <c r="U30" s="183"/>
      <c r="V30" s="183"/>
      <c r="W30" s="183"/>
      <c r="X30" s="183"/>
      <c r="Y30" s="183"/>
      <c r="Z30" s="183"/>
      <c r="AA30" s="183"/>
      <c r="AB30" s="183"/>
      <c r="AC30" s="183"/>
      <c r="AD30" s="183"/>
    </row>
    <row r="31" spans="2:30" ht="15" customHeight="1" x14ac:dyDescent="0.25">
      <c r="B31" s="37"/>
      <c r="C31" s="52">
        <v>1.3</v>
      </c>
      <c r="D31" s="103" t="s">
        <v>148</v>
      </c>
      <c r="E31" s="104"/>
      <c r="F31" s="104"/>
      <c r="G31" s="104"/>
      <c r="H31" s="104"/>
      <c r="I31" s="104"/>
      <c r="J31" s="105"/>
      <c r="K31" s="278"/>
      <c r="L31" s="278"/>
      <c r="M31" s="278">
        <v>3500</v>
      </c>
      <c r="N31" s="278"/>
      <c r="O31" s="279">
        <f t="shared" ref="O31:O43" si="1">SUM(K31:N31)</f>
        <v>3500</v>
      </c>
      <c r="P31" s="280"/>
      <c r="R31" s="183"/>
      <c r="S31" s="183"/>
      <c r="T31" s="183"/>
      <c r="U31" s="183"/>
      <c r="V31" s="183"/>
      <c r="W31" s="183"/>
      <c r="X31" s="183"/>
      <c r="Y31" s="183"/>
      <c r="Z31" s="183"/>
      <c r="AA31" s="183"/>
      <c r="AB31" s="183"/>
      <c r="AC31" s="183"/>
      <c r="AD31" s="183"/>
    </row>
    <row r="32" spans="2:30" ht="15" customHeight="1" x14ac:dyDescent="0.25">
      <c r="B32" s="37"/>
      <c r="C32" s="52">
        <v>1.4</v>
      </c>
      <c r="D32" s="281" t="s">
        <v>153</v>
      </c>
      <c r="E32" s="282"/>
      <c r="F32" s="282"/>
      <c r="G32" s="282"/>
      <c r="H32" s="282"/>
      <c r="I32" s="282"/>
      <c r="J32" s="283"/>
      <c r="K32" s="278"/>
      <c r="L32" s="278"/>
      <c r="M32" s="278">
        <v>15000</v>
      </c>
      <c r="N32" s="278"/>
      <c r="O32" s="279">
        <f t="shared" si="1"/>
        <v>15000</v>
      </c>
      <c r="P32" s="280"/>
      <c r="R32" s="183"/>
      <c r="S32" s="183"/>
      <c r="T32" s="183"/>
      <c r="U32" s="183"/>
      <c r="V32" s="183"/>
      <c r="W32" s="183"/>
      <c r="X32" s="183"/>
      <c r="Y32" s="183"/>
      <c r="Z32" s="183"/>
      <c r="AA32" s="183"/>
      <c r="AB32" s="183"/>
      <c r="AC32" s="183"/>
      <c r="AD32" s="183"/>
    </row>
    <row r="33" spans="2:30" ht="15" customHeight="1" x14ac:dyDescent="0.25">
      <c r="B33" s="37"/>
      <c r="C33" s="52">
        <v>1.5</v>
      </c>
      <c r="D33" s="281" t="s">
        <v>149</v>
      </c>
      <c r="E33" s="282"/>
      <c r="F33" s="282"/>
      <c r="G33" s="282"/>
      <c r="H33" s="282"/>
      <c r="I33" s="282"/>
      <c r="J33" s="283"/>
      <c r="K33" s="278"/>
      <c r="L33" s="278"/>
      <c r="M33" s="278">
        <v>35000</v>
      </c>
      <c r="N33" s="278"/>
      <c r="O33" s="279">
        <f t="shared" si="1"/>
        <v>35000</v>
      </c>
      <c r="P33" s="280"/>
      <c r="R33" s="183"/>
      <c r="S33" s="183"/>
      <c r="T33" s="183"/>
      <c r="U33" s="183"/>
      <c r="V33" s="183"/>
      <c r="W33" s="183"/>
      <c r="X33" s="183"/>
      <c r="Y33" s="183"/>
      <c r="Z33" s="183"/>
      <c r="AA33" s="183"/>
      <c r="AB33" s="183"/>
      <c r="AC33" s="183"/>
      <c r="AD33" s="183"/>
    </row>
    <row r="34" spans="2:30" ht="15" customHeight="1" x14ac:dyDescent="0.25">
      <c r="B34" s="37"/>
      <c r="C34" s="53" t="s">
        <v>99</v>
      </c>
      <c r="D34" s="32" t="s">
        <v>150</v>
      </c>
      <c r="E34" s="33"/>
      <c r="F34" s="33"/>
      <c r="G34" s="33"/>
      <c r="H34" s="33"/>
      <c r="I34" s="33"/>
      <c r="J34" s="34"/>
      <c r="K34" s="278"/>
      <c r="L34" s="278"/>
      <c r="M34" s="278">
        <v>65000</v>
      </c>
      <c r="N34" s="278"/>
      <c r="O34" s="279">
        <f t="shared" si="1"/>
        <v>65000</v>
      </c>
      <c r="P34" s="280"/>
      <c r="R34" s="183"/>
      <c r="S34" s="183"/>
      <c r="T34" s="183"/>
      <c r="U34" s="183"/>
      <c r="V34" s="183"/>
      <c r="W34" s="183"/>
      <c r="X34" s="183"/>
      <c r="Y34" s="183"/>
      <c r="Z34" s="183"/>
      <c r="AA34" s="183"/>
      <c r="AB34" s="183"/>
      <c r="AC34" s="183"/>
      <c r="AD34" s="183"/>
    </row>
    <row r="35" spans="2:30" ht="15" customHeight="1" x14ac:dyDescent="0.25">
      <c r="B35" s="37"/>
      <c r="C35" s="53" t="s">
        <v>100</v>
      </c>
      <c r="D35" s="281" t="s">
        <v>151</v>
      </c>
      <c r="E35" s="287"/>
      <c r="F35" s="287"/>
      <c r="G35" s="287"/>
      <c r="H35" s="287"/>
      <c r="I35" s="287"/>
      <c r="J35" s="288"/>
      <c r="K35" s="278"/>
      <c r="L35" s="278"/>
      <c r="M35" s="278">
        <v>22000</v>
      </c>
      <c r="N35" s="278"/>
      <c r="O35" s="279">
        <f t="shared" si="1"/>
        <v>22000</v>
      </c>
      <c r="P35" s="280"/>
      <c r="R35" s="183"/>
      <c r="S35" s="183"/>
      <c r="T35" s="183"/>
      <c r="U35" s="183"/>
      <c r="V35" s="183"/>
      <c r="W35" s="183"/>
      <c r="X35" s="183"/>
      <c r="Y35" s="183"/>
      <c r="Z35" s="183"/>
      <c r="AA35" s="183"/>
      <c r="AB35" s="183"/>
      <c r="AC35" s="183"/>
      <c r="AD35" s="183"/>
    </row>
    <row r="36" spans="2:30" ht="15" customHeight="1" x14ac:dyDescent="0.25">
      <c r="B36" s="37"/>
      <c r="C36" s="53" t="s">
        <v>101</v>
      </c>
      <c r="D36" s="281" t="s">
        <v>152</v>
      </c>
      <c r="E36" s="287"/>
      <c r="F36" s="287"/>
      <c r="G36" s="287"/>
      <c r="H36" s="287"/>
      <c r="I36" s="287"/>
      <c r="J36" s="288"/>
      <c r="K36" s="278"/>
      <c r="L36" s="278"/>
      <c r="M36" s="278">
        <v>3500</v>
      </c>
      <c r="N36" s="278"/>
      <c r="O36" s="279">
        <f t="shared" si="1"/>
        <v>3500</v>
      </c>
      <c r="P36" s="280"/>
      <c r="R36" s="183"/>
      <c r="S36" s="183"/>
      <c r="T36" s="183"/>
      <c r="U36" s="183"/>
      <c r="V36" s="183"/>
      <c r="W36" s="183"/>
      <c r="X36" s="183"/>
      <c r="Y36" s="183"/>
      <c r="Z36" s="183"/>
      <c r="AA36" s="183"/>
      <c r="AB36" s="183"/>
      <c r="AC36" s="183"/>
      <c r="AD36" s="183"/>
    </row>
    <row r="37" spans="2:30" ht="15" customHeight="1" x14ac:dyDescent="0.25">
      <c r="B37" s="37"/>
      <c r="C37" s="53" t="s">
        <v>102</v>
      </c>
      <c r="D37" s="281" t="s">
        <v>155</v>
      </c>
      <c r="E37" s="287"/>
      <c r="F37" s="287"/>
      <c r="G37" s="287"/>
      <c r="H37" s="287"/>
      <c r="I37" s="287"/>
      <c r="J37" s="34"/>
      <c r="K37" s="278"/>
      <c r="L37" s="278"/>
      <c r="M37" s="278">
        <v>9500</v>
      </c>
      <c r="N37" s="278"/>
      <c r="O37" s="279">
        <f t="shared" si="1"/>
        <v>9500</v>
      </c>
      <c r="P37" s="280"/>
      <c r="R37" s="183"/>
      <c r="S37" s="183"/>
      <c r="T37" s="183"/>
      <c r="U37" s="183"/>
      <c r="V37" s="183"/>
      <c r="W37" s="183"/>
      <c r="X37" s="183"/>
      <c r="Y37" s="183"/>
      <c r="Z37" s="183"/>
      <c r="AA37" s="183"/>
      <c r="AB37" s="183"/>
      <c r="AC37" s="183"/>
      <c r="AD37" s="183"/>
    </row>
    <row r="38" spans="2:30" ht="15" customHeight="1" x14ac:dyDescent="0.25">
      <c r="B38" s="37"/>
      <c r="C38" s="53" t="s">
        <v>57</v>
      </c>
      <c r="D38" s="281" t="s">
        <v>154</v>
      </c>
      <c r="E38" s="282"/>
      <c r="F38" s="282"/>
      <c r="G38" s="282"/>
      <c r="H38" s="282"/>
      <c r="I38" s="282"/>
      <c r="J38" s="283"/>
      <c r="K38" s="278"/>
      <c r="L38" s="278"/>
      <c r="M38" s="278">
        <v>4200</v>
      </c>
      <c r="N38" s="278"/>
      <c r="O38" s="279">
        <f t="shared" si="1"/>
        <v>4200</v>
      </c>
      <c r="P38" s="280"/>
      <c r="R38" s="183"/>
      <c r="S38" s="183"/>
      <c r="T38" s="183"/>
      <c r="U38" s="183"/>
      <c r="V38" s="183"/>
      <c r="W38" s="183"/>
      <c r="X38" s="183"/>
      <c r="Y38" s="183"/>
      <c r="Z38" s="183"/>
      <c r="AA38" s="183"/>
      <c r="AB38" s="183"/>
      <c r="AC38" s="183"/>
      <c r="AD38" s="183"/>
    </row>
    <row r="39" spans="2:30" ht="15" customHeight="1" x14ac:dyDescent="0.25">
      <c r="B39" s="37"/>
      <c r="C39" s="53" t="s">
        <v>58</v>
      </c>
      <c r="D39" s="281" t="s">
        <v>156</v>
      </c>
      <c r="E39" s="282"/>
      <c r="F39" s="282"/>
      <c r="G39" s="282"/>
      <c r="H39" s="282"/>
      <c r="I39" s="282"/>
      <c r="J39" s="283"/>
      <c r="K39" s="278"/>
      <c r="L39" s="278"/>
      <c r="M39" s="278">
        <v>17500</v>
      </c>
      <c r="N39" s="278"/>
      <c r="O39" s="279">
        <f t="shared" si="1"/>
        <v>17500</v>
      </c>
      <c r="P39" s="280"/>
      <c r="R39" s="183"/>
      <c r="S39" s="183"/>
      <c r="T39" s="183"/>
      <c r="U39" s="183"/>
      <c r="V39" s="183"/>
      <c r="W39" s="183"/>
      <c r="X39" s="183"/>
      <c r="Y39" s="183"/>
      <c r="Z39" s="183"/>
      <c r="AA39" s="183"/>
      <c r="AB39" s="183"/>
      <c r="AC39" s="183"/>
      <c r="AD39" s="183"/>
    </row>
    <row r="40" spans="2:30" ht="15" customHeight="1" x14ac:dyDescent="0.25">
      <c r="B40" s="37"/>
      <c r="C40" s="53" t="s">
        <v>59</v>
      </c>
      <c r="D40" s="281"/>
      <c r="E40" s="282"/>
      <c r="F40" s="282"/>
      <c r="G40" s="282"/>
      <c r="H40" s="282"/>
      <c r="I40" s="282"/>
      <c r="J40" s="283"/>
      <c r="K40" s="278"/>
      <c r="L40" s="278"/>
      <c r="M40" s="278"/>
      <c r="N40" s="278"/>
      <c r="O40" s="279">
        <f t="shared" si="1"/>
        <v>0</v>
      </c>
      <c r="P40" s="280"/>
      <c r="R40" s="183"/>
      <c r="S40" s="183"/>
      <c r="T40" s="183"/>
      <c r="U40" s="183"/>
      <c r="V40" s="183"/>
      <c r="W40" s="183"/>
      <c r="X40" s="183"/>
      <c r="Y40" s="183"/>
      <c r="Z40" s="183"/>
      <c r="AA40" s="183"/>
      <c r="AB40" s="183"/>
      <c r="AC40" s="183"/>
      <c r="AD40" s="183"/>
    </row>
    <row r="41" spans="2:30" ht="15" customHeight="1" x14ac:dyDescent="0.25">
      <c r="B41" s="37"/>
      <c r="C41" s="53" t="s">
        <v>60</v>
      </c>
      <c r="D41" s="284"/>
      <c r="E41" s="285"/>
      <c r="F41" s="285"/>
      <c r="G41" s="285"/>
      <c r="H41" s="285"/>
      <c r="I41" s="285"/>
      <c r="J41" s="286"/>
      <c r="K41" s="278"/>
      <c r="L41" s="278"/>
      <c r="M41" s="278"/>
      <c r="N41" s="278"/>
      <c r="O41" s="279">
        <f t="shared" si="1"/>
        <v>0</v>
      </c>
      <c r="P41" s="280"/>
      <c r="R41" s="183"/>
      <c r="S41" s="183"/>
      <c r="T41" s="183"/>
      <c r="U41" s="183"/>
      <c r="V41" s="183"/>
      <c r="W41" s="183"/>
      <c r="X41" s="183"/>
      <c r="Y41" s="183"/>
      <c r="Z41" s="183"/>
      <c r="AA41" s="183"/>
      <c r="AB41" s="183"/>
      <c r="AC41" s="183"/>
      <c r="AD41" s="183"/>
    </row>
    <row r="42" spans="2:30" ht="15" customHeight="1" x14ac:dyDescent="0.25">
      <c r="B42" s="37"/>
      <c r="C42" s="53" t="s">
        <v>61</v>
      </c>
      <c r="D42" s="284"/>
      <c r="E42" s="285"/>
      <c r="F42" s="285"/>
      <c r="G42" s="285"/>
      <c r="H42" s="285"/>
      <c r="I42" s="285"/>
      <c r="J42" s="286"/>
      <c r="K42" s="278"/>
      <c r="L42" s="278"/>
      <c r="M42" s="278"/>
      <c r="N42" s="278"/>
      <c r="O42" s="279">
        <f t="shared" si="1"/>
        <v>0</v>
      </c>
      <c r="P42" s="280"/>
      <c r="R42" s="183"/>
      <c r="S42" s="183"/>
      <c r="T42" s="183"/>
      <c r="U42" s="183"/>
      <c r="V42" s="183"/>
      <c r="W42" s="183"/>
      <c r="X42" s="183"/>
      <c r="Y42" s="183"/>
      <c r="Z42" s="183"/>
      <c r="AA42" s="183"/>
      <c r="AB42" s="183"/>
      <c r="AC42" s="183"/>
      <c r="AD42" s="183"/>
    </row>
    <row r="43" spans="2:30" ht="15" customHeight="1" x14ac:dyDescent="0.25">
      <c r="B43" s="37"/>
      <c r="C43" s="53" t="s">
        <v>62</v>
      </c>
      <c r="D43" s="281"/>
      <c r="E43" s="282"/>
      <c r="F43" s="282"/>
      <c r="G43" s="282"/>
      <c r="H43" s="282"/>
      <c r="I43" s="282"/>
      <c r="J43" s="283"/>
      <c r="K43" s="278"/>
      <c r="L43" s="278"/>
      <c r="M43" s="278"/>
      <c r="N43" s="278"/>
      <c r="O43" s="279">
        <f t="shared" si="1"/>
        <v>0</v>
      </c>
      <c r="P43" s="280"/>
      <c r="R43" s="183"/>
      <c r="S43" s="183"/>
      <c r="T43" s="183"/>
      <c r="U43" s="183"/>
      <c r="V43" s="183"/>
      <c r="W43" s="183"/>
      <c r="X43" s="183"/>
      <c r="Y43" s="183"/>
      <c r="Z43" s="183"/>
      <c r="AA43" s="183"/>
      <c r="AB43" s="183"/>
      <c r="AC43" s="183"/>
      <c r="AD43" s="183"/>
    </row>
    <row r="44" spans="2:30" s="50" customFormat="1" ht="15" customHeight="1" thickBot="1" x14ac:dyDescent="0.3">
      <c r="B44" s="54"/>
      <c r="C44" s="291" t="s">
        <v>86</v>
      </c>
      <c r="D44" s="292"/>
      <c r="E44" s="292"/>
      <c r="F44" s="292"/>
      <c r="G44" s="292"/>
      <c r="H44" s="292"/>
      <c r="I44" s="292"/>
      <c r="J44" s="292"/>
      <c r="K44" s="292"/>
      <c r="L44" s="292"/>
      <c r="M44" s="292"/>
      <c r="N44" s="293"/>
      <c r="O44" s="419">
        <f>SUM(O29:P43)</f>
        <v>198200</v>
      </c>
      <c r="P44" s="420"/>
      <c r="R44" s="186"/>
      <c r="S44" s="186"/>
      <c r="T44" s="186"/>
      <c r="U44" s="186"/>
      <c r="V44" s="186"/>
      <c r="W44" s="186"/>
      <c r="X44" s="186"/>
      <c r="Y44" s="186"/>
      <c r="Z44" s="186"/>
      <c r="AA44" s="186"/>
      <c r="AB44" s="186"/>
      <c r="AC44" s="186"/>
      <c r="AD44" s="186"/>
    </row>
    <row r="45" spans="2:30" s="50" customFormat="1" x14ac:dyDescent="0.25">
      <c r="B45" s="49">
        <v>2</v>
      </c>
      <c r="C45" s="55" t="s">
        <v>47</v>
      </c>
      <c r="D45" s="56"/>
      <c r="E45" s="56"/>
      <c r="F45" s="56"/>
      <c r="G45" s="56"/>
      <c r="H45" s="56"/>
      <c r="I45" s="56"/>
      <c r="J45" s="56"/>
      <c r="K45" s="56"/>
      <c r="L45" s="56"/>
      <c r="M45" s="56"/>
      <c r="N45" s="56"/>
      <c r="O45" s="56"/>
      <c r="P45" s="57"/>
      <c r="R45" s="186"/>
      <c r="S45" s="186"/>
      <c r="T45" s="186"/>
      <c r="U45" s="186"/>
      <c r="V45" s="186"/>
      <c r="W45" s="186"/>
      <c r="X45" s="186"/>
      <c r="Y45" s="186"/>
      <c r="Z45" s="186"/>
      <c r="AA45" s="186"/>
      <c r="AB45" s="186"/>
      <c r="AC45" s="186"/>
      <c r="AD45" s="186"/>
    </row>
    <row r="46" spans="2:30" ht="12.75" customHeight="1" x14ac:dyDescent="0.25">
      <c r="B46" s="37"/>
      <c r="C46" s="52">
        <v>2.1</v>
      </c>
      <c r="D46" s="294" t="s">
        <v>14</v>
      </c>
      <c r="E46" s="295"/>
      <c r="F46" s="295"/>
      <c r="G46" s="295"/>
      <c r="H46" s="295"/>
      <c r="I46" s="295"/>
      <c r="J46" s="296"/>
      <c r="K46" s="344"/>
      <c r="L46" s="345"/>
      <c r="M46" s="345"/>
      <c r="N46" s="346"/>
      <c r="O46" s="279">
        <f>SUM(O47:P53)</f>
        <v>72100</v>
      </c>
      <c r="P46" s="280"/>
      <c r="R46" s="424" t="s">
        <v>158</v>
      </c>
      <c r="S46" s="425"/>
      <c r="T46" s="425"/>
      <c r="U46" s="425"/>
      <c r="V46" s="425"/>
      <c r="W46" s="425"/>
      <c r="X46" s="425"/>
      <c r="Y46" s="425"/>
      <c r="Z46" s="425"/>
      <c r="AA46" s="425"/>
      <c r="AB46" s="425"/>
      <c r="AC46" s="425"/>
      <c r="AD46" s="425"/>
    </row>
    <row r="47" spans="2:30" ht="12.75" customHeight="1" x14ac:dyDescent="0.25">
      <c r="B47" s="37"/>
      <c r="C47" s="58" t="s">
        <v>103</v>
      </c>
      <c r="D47" s="59" t="s">
        <v>110</v>
      </c>
      <c r="E47" s="60"/>
      <c r="F47" s="60"/>
      <c r="G47" s="60"/>
      <c r="H47" s="60"/>
      <c r="I47" s="60"/>
      <c r="J47" s="61"/>
      <c r="K47" s="303"/>
      <c r="L47" s="304"/>
      <c r="M47" s="278">
        <v>5500</v>
      </c>
      <c r="N47" s="278"/>
      <c r="O47" s="279">
        <f>SUM(K47:N47)</f>
        <v>5500</v>
      </c>
      <c r="P47" s="280"/>
      <c r="R47" s="424" t="s">
        <v>224</v>
      </c>
      <c r="S47" s="435"/>
      <c r="T47" s="435"/>
      <c r="U47" s="435"/>
      <c r="V47" s="435"/>
      <c r="W47" s="435"/>
      <c r="X47" s="435"/>
      <c r="Y47" s="435"/>
      <c r="Z47" s="435"/>
      <c r="AA47" s="435"/>
      <c r="AB47" s="435"/>
      <c r="AC47" s="435"/>
      <c r="AD47" s="435"/>
    </row>
    <row r="48" spans="2:30" ht="12.75" customHeight="1" x14ac:dyDescent="0.25">
      <c r="B48" s="37"/>
      <c r="C48" s="58" t="s">
        <v>104</v>
      </c>
      <c r="D48" s="297" t="s">
        <v>111</v>
      </c>
      <c r="E48" s="298"/>
      <c r="F48" s="298"/>
      <c r="G48" s="60"/>
      <c r="H48" s="60"/>
      <c r="I48" s="60"/>
      <c r="J48" s="61"/>
      <c r="K48" s="303"/>
      <c r="L48" s="304"/>
      <c r="M48" s="278">
        <v>7100</v>
      </c>
      <c r="N48" s="278"/>
      <c r="O48" s="279">
        <f t="shared" ref="O48:O53" si="2">SUM(K48:N48)</f>
        <v>7100</v>
      </c>
      <c r="P48" s="280"/>
      <c r="R48" s="183"/>
      <c r="S48" s="183"/>
      <c r="T48" s="183"/>
      <c r="U48" s="183"/>
      <c r="V48" s="183"/>
      <c r="W48" s="183"/>
      <c r="X48" s="183"/>
      <c r="Y48" s="183"/>
      <c r="Z48" s="183"/>
      <c r="AA48" s="183"/>
      <c r="AB48" s="183"/>
      <c r="AC48" s="183"/>
      <c r="AD48" s="183"/>
    </row>
    <row r="49" spans="2:30" ht="12.75" customHeight="1" x14ac:dyDescent="0.25">
      <c r="B49" s="37"/>
      <c r="C49" s="58" t="s">
        <v>105</v>
      </c>
      <c r="D49" s="59" t="s">
        <v>112</v>
      </c>
      <c r="E49" s="60"/>
      <c r="F49" s="60"/>
      <c r="G49" s="60"/>
      <c r="H49" s="60"/>
      <c r="I49" s="60"/>
      <c r="J49" s="61"/>
      <c r="K49" s="303"/>
      <c r="L49" s="304"/>
      <c r="M49" s="278">
        <v>12000</v>
      </c>
      <c r="N49" s="278"/>
      <c r="O49" s="279">
        <f t="shared" si="2"/>
        <v>12000</v>
      </c>
      <c r="P49" s="280"/>
      <c r="R49" s="183"/>
      <c r="S49" s="183"/>
      <c r="T49" s="183"/>
      <c r="U49" s="183"/>
      <c r="V49" s="183"/>
      <c r="W49" s="183"/>
      <c r="X49" s="183"/>
      <c r="Y49" s="183"/>
      <c r="Z49" s="183"/>
      <c r="AA49" s="183"/>
      <c r="AB49" s="183"/>
      <c r="AC49" s="183"/>
      <c r="AD49" s="183"/>
    </row>
    <row r="50" spans="2:30" ht="12.75" customHeight="1" x14ac:dyDescent="0.25">
      <c r="B50" s="37"/>
      <c r="C50" s="58" t="s">
        <v>106</v>
      </c>
      <c r="D50" s="59" t="s">
        <v>113</v>
      </c>
      <c r="E50" s="60"/>
      <c r="F50" s="60"/>
      <c r="G50" s="60"/>
      <c r="H50" s="60"/>
      <c r="I50" s="60"/>
      <c r="J50" s="61"/>
      <c r="K50" s="303"/>
      <c r="L50" s="304"/>
      <c r="M50" s="278">
        <v>15000</v>
      </c>
      <c r="N50" s="278"/>
      <c r="O50" s="279">
        <f t="shared" si="2"/>
        <v>15000</v>
      </c>
      <c r="P50" s="280"/>
      <c r="R50" s="183"/>
      <c r="S50" s="183"/>
      <c r="T50" s="183"/>
      <c r="U50" s="183"/>
      <c r="V50" s="183"/>
      <c r="W50" s="183"/>
      <c r="X50" s="183"/>
      <c r="Y50" s="183"/>
      <c r="Z50" s="183"/>
      <c r="AA50" s="183"/>
      <c r="AB50" s="183"/>
      <c r="AC50" s="183"/>
      <c r="AD50" s="183"/>
    </row>
    <row r="51" spans="2:30" ht="12.75" customHeight="1" x14ac:dyDescent="0.25">
      <c r="B51" s="37"/>
      <c r="C51" s="58" t="s">
        <v>107</v>
      </c>
      <c r="D51" s="297" t="s">
        <v>114</v>
      </c>
      <c r="E51" s="298"/>
      <c r="F51" s="60"/>
      <c r="G51" s="60"/>
      <c r="H51" s="60"/>
      <c r="I51" s="60"/>
      <c r="J51" s="61"/>
      <c r="K51" s="303"/>
      <c r="L51" s="304"/>
      <c r="M51" s="278">
        <v>15000</v>
      </c>
      <c r="N51" s="278"/>
      <c r="O51" s="279">
        <f t="shared" si="2"/>
        <v>15000</v>
      </c>
      <c r="P51" s="280"/>
      <c r="R51" s="183"/>
      <c r="S51" s="183"/>
      <c r="T51" s="183"/>
      <c r="U51" s="183"/>
      <c r="V51" s="183"/>
      <c r="W51" s="183"/>
      <c r="X51" s="183"/>
      <c r="Y51" s="183"/>
      <c r="Z51" s="183"/>
      <c r="AA51" s="183"/>
      <c r="AB51" s="183"/>
      <c r="AC51" s="183"/>
      <c r="AD51" s="183"/>
    </row>
    <row r="52" spans="2:30" ht="12.75" customHeight="1" x14ac:dyDescent="0.25">
      <c r="B52" s="37"/>
      <c r="C52" s="58" t="s">
        <v>108</v>
      </c>
      <c r="D52" s="297" t="s">
        <v>115</v>
      </c>
      <c r="E52" s="298"/>
      <c r="F52" s="60"/>
      <c r="G52" s="60"/>
      <c r="H52" s="60"/>
      <c r="I52" s="60"/>
      <c r="J52" s="61"/>
      <c r="K52" s="303"/>
      <c r="L52" s="304"/>
      <c r="M52" s="278">
        <v>15000</v>
      </c>
      <c r="N52" s="278"/>
      <c r="O52" s="279">
        <f t="shared" si="2"/>
        <v>15000</v>
      </c>
      <c r="P52" s="280"/>
      <c r="R52" s="183"/>
      <c r="S52" s="183"/>
      <c r="T52" s="183"/>
      <c r="U52" s="183"/>
      <c r="V52" s="183"/>
      <c r="W52" s="183"/>
      <c r="X52" s="183"/>
      <c r="Y52" s="183"/>
      <c r="Z52" s="183"/>
      <c r="AA52" s="183"/>
      <c r="AB52" s="183"/>
      <c r="AC52" s="183"/>
      <c r="AD52" s="183"/>
    </row>
    <row r="53" spans="2:30" ht="12.75" customHeight="1" x14ac:dyDescent="0.25">
      <c r="B53" s="37"/>
      <c r="C53" s="58" t="s">
        <v>109</v>
      </c>
      <c r="D53" s="59" t="s">
        <v>116</v>
      </c>
      <c r="E53" s="60"/>
      <c r="F53" s="60"/>
      <c r="G53" s="60"/>
      <c r="H53" s="60"/>
      <c r="I53" s="60"/>
      <c r="J53" s="61"/>
      <c r="K53" s="303"/>
      <c r="L53" s="304"/>
      <c r="M53" s="278">
        <v>2500</v>
      </c>
      <c r="N53" s="278"/>
      <c r="O53" s="279">
        <f t="shared" si="2"/>
        <v>2500</v>
      </c>
      <c r="P53" s="280"/>
      <c r="R53" s="183"/>
      <c r="S53" s="183"/>
      <c r="T53" s="183"/>
      <c r="U53" s="183"/>
      <c r="V53" s="183"/>
      <c r="W53" s="183"/>
      <c r="X53" s="183"/>
      <c r="Y53" s="183"/>
      <c r="Z53" s="183"/>
      <c r="AA53" s="183"/>
      <c r="AB53" s="183"/>
      <c r="AC53" s="183"/>
      <c r="AD53" s="183"/>
    </row>
    <row r="54" spans="2:30" s="50" customFormat="1" ht="15" customHeight="1" thickBot="1" x14ac:dyDescent="0.3">
      <c r="B54" s="62"/>
      <c r="C54" s="418" t="s">
        <v>73</v>
      </c>
      <c r="D54" s="418"/>
      <c r="E54" s="418"/>
      <c r="F54" s="418"/>
      <c r="G54" s="418"/>
      <c r="H54" s="418"/>
      <c r="I54" s="418"/>
      <c r="J54" s="418"/>
      <c r="K54" s="418"/>
      <c r="L54" s="418"/>
      <c r="M54" s="418"/>
      <c r="N54" s="418"/>
      <c r="O54" s="289">
        <f>SUM(O46)</f>
        <v>72100</v>
      </c>
      <c r="P54" s="290"/>
      <c r="R54" s="186"/>
      <c r="S54" s="186"/>
      <c r="T54" s="186"/>
      <c r="U54" s="186"/>
      <c r="V54" s="186"/>
      <c r="W54" s="186"/>
      <c r="X54" s="186"/>
      <c r="Y54" s="186"/>
      <c r="Z54" s="186"/>
      <c r="AA54" s="186"/>
      <c r="AB54" s="186"/>
      <c r="AC54" s="186"/>
      <c r="AD54" s="186"/>
    </row>
    <row r="55" spans="2:30" s="50" customFormat="1" ht="15" customHeight="1" x14ac:dyDescent="0.25">
      <c r="B55" s="49">
        <v>3</v>
      </c>
      <c r="C55" s="355" t="s">
        <v>64</v>
      </c>
      <c r="D55" s="356"/>
      <c r="E55" s="356"/>
      <c r="F55" s="356"/>
      <c r="G55" s="356"/>
      <c r="H55" s="356"/>
      <c r="I55" s="356"/>
      <c r="J55" s="356"/>
      <c r="K55" s="356"/>
      <c r="L55" s="356"/>
      <c r="M55" s="356"/>
      <c r="N55" s="356"/>
      <c r="O55" s="356"/>
      <c r="P55" s="357"/>
      <c r="R55" s="186"/>
      <c r="S55" s="186"/>
      <c r="T55" s="186"/>
      <c r="U55" s="186"/>
      <c r="V55" s="186"/>
      <c r="W55" s="186"/>
      <c r="X55" s="186"/>
      <c r="Y55" s="186"/>
      <c r="Z55" s="186"/>
      <c r="AA55" s="186"/>
      <c r="AB55" s="186"/>
      <c r="AC55" s="186"/>
      <c r="AD55" s="186"/>
    </row>
    <row r="56" spans="2:30" ht="12.75" customHeight="1" x14ac:dyDescent="0.25">
      <c r="B56" s="37"/>
      <c r="C56" s="52">
        <v>3.1</v>
      </c>
      <c r="D56" s="294" t="s">
        <v>64</v>
      </c>
      <c r="E56" s="295"/>
      <c r="F56" s="295"/>
      <c r="G56" s="295"/>
      <c r="H56" s="295"/>
      <c r="I56" s="295"/>
      <c r="J56" s="296"/>
      <c r="K56" s="278"/>
      <c r="L56" s="278"/>
      <c r="M56" s="278"/>
      <c r="N56" s="278"/>
      <c r="O56" s="279">
        <f t="shared" ref="O56" si="3">SUM(K56:N56)</f>
        <v>0</v>
      </c>
      <c r="P56" s="280"/>
      <c r="R56" s="424" t="s">
        <v>221</v>
      </c>
      <c r="S56" s="425"/>
      <c r="T56" s="425"/>
      <c r="U56" s="425"/>
      <c r="V56" s="425"/>
      <c r="W56" s="425"/>
      <c r="X56" s="425"/>
      <c r="Y56" s="425"/>
      <c r="Z56" s="425"/>
      <c r="AA56" s="425"/>
      <c r="AB56" s="425"/>
      <c r="AC56" s="425"/>
      <c r="AD56" s="425"/>
    </row>
    <row r="57" spans="2:30" s="50" customFormat="1" ht="15" customHeight="1" thickBot="1" x14ac:dyDescent="0.3">
      <c r="B57" s="62"/>
      <c r="C57" s="418" t="s">
        <v>65</v>
      </c>
      <c r="D57" s="418"/>
      <c r="E57" s="418"/>
      <c r="F57" s="418"/>
      <c r="G57" s="418"/>
      <c r="H57" s="418"/>
      <c r="I57" s="418"/>
      <c r="J57" s="418"/>
      <c r="K57" s="418"/>
      <c r="L57" s="418"/>
      <c r="M57" s="418"/>
      <c r="N57" s="418"/>
      <c r="O57" s="289">
        <f>O56</f>
        <v>0</v>
      </c>
      <c r="P57" s="290"/>
      <c r="R57" s="186"/>
      <c r="S57" s="186"/>
      <c r="T57" s="186"/>
      <c r="U57" s="186"/>
      <c r="V57" s="186"/>
      <c r="W57" s="186"/>
      <c r="X57" s="186"/>
      <c r="Y57" s="186"/>
      <c r="Z57" s="186"/>
      <c r="AA57" s="186"/>
      <c r="AB57" s="186"/>
      <c r="AC57" s="186"/>
      <c r="AD57" s="186"/>
    </row>
    <row r="58" spans="2:30" s="50" customFormat="1" ht="15" customHeight="1" x14ac:dyDescent="0.25">
      <c r="B58" s="49">
        <v>4</v>
      </c>
      <c r="C58" s="355" t="s">
        <v>13</v>
      </c>
      <c r="D58" s="356"/>
      <c r="E58" s="356"/>
      <c r="F58" s="356"/>
      <c r="G58" s="356"/>
      <c r="H58" s="356"/>
      <c r="I58" s="356"/>
      <c r="J58" s="356"/>
      <c r="K58" s="356"/>
      <c r="L58" s="356"/>
      <c r="M58" s="356"/>
      <c r="N58" s="356"/>
      <c r="O58" s="356"/>
      <c r="P58" s="357"/>
      <c r="R58" s="186"/>
      <c r="S58" s="186"/>
      <c r="T58" s="186"/>
      <c r="U58" s="186"/>
      <c r="V58" s="186"/>
      <c r="W58" s="186"/>
      <c r="X58" s="186"/>
      <c r="Y58" s="186"/>
      <c r="Z58" s="186"/>
      <c r="AA58" s="186"/>
      <c r="AB58" s="186"/>
      <c r="AC58" s="186"/>
      <c r="AD58" s="186"/>
    </row>
    <row r="59" spans="2:30" ht="27.95" customHeight="1" x14ac:dyDescent="0.25">
      <c r="B59" s="37"/>
      <c r="C59" s="51" t="s">
        <v>9</v>
      </c>
      <c r="D59" s="300" t="s">
        <v>1</v>
      </c>
      <c r="E59" s="301"/>
      <c r="F59" s="302"/>
      <c r="G59" s="299" t="s">
        <v>10</v>
      </c>
      <c r="H59" s="299"/>
      <c r="I59" s="63" t="s">
        <v>46</v>
      </c>
      <c r="J59" s="63" t="s">
        <v>11</v>
      </c>
      <c r="K59" s="305" t="s">
        <v>79</v>
      </c>
      <c r="L59" s="305"/>
      <c r="M59" s="305" t="s">
        <v>80</v>
      </c>
      <c r="N59" s="305"/>
      <c r="O59" s="305" t="s">
        <v>56</v>
      </c>
      <c r="P59" s="360"/>
      <c r="R59" s="183"/>
      <c r="S59" s="183"/>
      <c r="T59" s="183"/>
      <c r="U59" s="183"/>
      <c r="V59" s="183"/>
      <c r="W59" s="183"/>
      <c r="X59" s="183"/>
      <c r="Y59" s="183"/>
      <c r="Z59" s="183"/>
      <c r="AA59" s="183"/>
      <c r="AB59" s="183"/>
      <c r="AC59" s="183"/>
      <c r="AD59" s="183"/>
    </row>
    <row r="60" spans="2:30" ht="15" x14ac:dyDescent="0.25">
      <c r="B60" s="37"/>
      <c r="C60" s="52">
        <v>4.0999999999999996</v>
      </c>
      <c r="D60" s="341" t="s">
        <v>123</v>
      </c>
      <c r="E60" s="341"/>
      <c r="F60" s="341"/>
      <c r="G60" s="317">
        <v>1</v>
      </c>
      <c r="H60" s="317"/>
      <c r="I60" s="64" t="s">
        <v>40</v>
      </c>
      <c r="J60" s="1">
        <v>47750</v>
      </c>
      <c r="K60" s="278">
        <f>J60*G60</f>
        <v>47750</v>
      </c>
      <c r="L60" s="278"/>
      <c r="M60" s="417"/>
      <c r="N60" s="417"/>
      <c r="O60" s="279">
        <f t="shared" ref="O60" si="4">SUM(K60:N60)</f>
        <v>47750</v>
      </c>
      <c r="P60" s="280"/>
      <c r="R60" s="424" t="s">
        <v>165</v>
      </c>
      <c r="S60" s="426"/>
      <c r="T60" s="426"/>
      <c r="U60" s="426"/>
      <c r="V60" s="426"/>
      <c r="W60" s="426"/>
      <c r="X60" s="426"/>
      <c r="Y60" s="426"/>
      <c r="Z60" s="426"/>
      <c r="AA60" s="426"/>
      <c r="AB60" s="183"/>
      <c r="AC60" s="183"/>
      <c r="AD60" s="183"/>
    </row>
    <row r="61" spans="2:30" s="50" customFormat="1" ht="15" customHeight="1" thickBot="1" x14ac:dyDescent="0.3">
      <c r="B61" s="62"/>
      <c r="C61" s="384" t="s">
        <v>48</v>
      </c>
      <c r="D61" s="385"/>
      <c r="E61" s="385"/>
      <c r="F61" s="385"/>
      <c r="G61" s="385"/>
      <c r="H61" s="385"/>
      <c r="I61" s="385"/>
      <c r="J61" s="385"/>
      <c r="K61" s="385"/>
      <c r="L61" s="385"/>
      <c r="M61" s="385"/>
      <c r="N61" s="386"/>
      <c r="O61" s="378">
        <f>SUM(O60:P60)</f>
        <v>47750</v>
      </c>
      <c r="P61" s="379"/>
      <c r="R61" s="186"/>
      <c r="S61" s="186"/>
      <c r="T61" s="186"/>
      <c r="U61" s="186"/>
      <c r="V61" s="186"/>
      <c r="W61" s="186"/>
      <c r="X61" s="186"/>
      <c r="Y61" s="186"/>
      <c r="Z61" s="186"/>
      <c r="AA61" s="186"/>
      <c r="AB61" s="186"/>
      <c r="AC61" s="186"/>
      <c r="AD61" s="186"/>
    </row>
    <row r="62" spans="2:30" s="50" customFormat="1" ht="15" customHeight="1" x14ac:dyDescent="0.25">
      <c r="B62" s="325">
        <v>5</v>
      </c>
      <c r="C62" s="356" t="s">
        <v>37</v>
      </c>
      <c r="D62" s="356"/>
      <c r="E62" s="356"/>
      <c r="F62" s="356"/>
      <c r="G62" s="356"/>
      <c r="H62" s="356"/>
      <c r="I62" s="356"/>
      <c r="J62" s="356"/>
      <c r="K62" s="356"/>
      <c r="L62" s="356"/>
      <c r="M62" s="356"/>
      <c r="N62" s="356"/>
      <c r="O62" s="356"/>
      <c r="P62" s="357"/>
      <c r="R62" s="186"/>
      <c r="S62" s="186"/>
      <c r="T62" s="186"/>
      <c r="U62" s="186"/>
      <c r="V62" s="186"/>
      <c r="W62" s="186"/>
      <c r="X62" s="186"/>
      <c r="Y62" s="186"/>
      <c r="Z62" s="186"/>
      <c r="AA62" s="186"/>
      <c r="AB62" s="186"/>
      <c r="AC62" s="186"/>
      <c r="AD62" s="186"/>
    </row>
    <row r="63" spans="2:30" s="50" customFormat="1" ht="6.75" customHeight="1" x14ac:dyDescent="0.25">
      <c r="B63" s="326"/>
      <c r="C63" s="65"/>
      <c r="P63" s="66"/>
      <c r="R63" s="186"/>
      <c r="S63" s="186"/>
      <c r="T63" s="186"/>
      <c r="U63" s="186"/>
      <c r="V63" s="186"/>
      <c r="W63" s="186"/>
      <c r="X63" s="186"/>
      <c r="Y63" s="186"/>
      <c r="Z63" s="186"/>
      <c r="AA63" s="186"/>
      <c r="AB63" s="186"/>
      <c r="AC63" s="186"/>
      <c r="AD63" s="186"/>
    </row>
    <row r="64" spans="2:30" s="50" customFormat="1" ht="6.75" customHeight="1" x14ac:dyDescent="0.25">
      <c r="B64" s="326"/>
      <c r="C64" s="65"/>
      <c r="P64" s="66"/>
      <c r="R64" s="186"/>
      <c r="S64" s="186"/>
      <c r="T64" s="186"/>
      <c r="U64" s="186"/>
      <c r="V64" s="186"/>
      <c r="W64" s="186"/>
      <c r="X64" s="186"/>
      <c r="Y64" s="186"/>
      <c r="Z64" s="186"/>
      <c r="AA64" s="186"/>
      <c r="AB64" s="186"/>
      <c r="AC64" s="186"/>
      <c r="AD64" s="186"/>
    </row>
    <row r="65" spans="2:30" ht="28.9" customHeight="1" x14ac:dyDescent="0.25">
      <c r="B65" s="326"/>
      <c r="C65" s="342" t="s">
        <v>128</v>
      </c>
      <c r="D65" s="306"/>
      <c r="E65" s="306"/>
      <c r="F65" s="306"/>
      <c r="G65" s="306"/>
      <c r="H65" s="306"/>
      <c r="I65" s="306"/>
      <c r="J65" s="343"/>
      <c r="K65" s="389">
        <v>1</v>
      </c>
      <c r="L65" s="389"/>
      <c r="M65" s="67" t="s">
        <v>40</v>
      </c>
      <c r="N65" s="35">
        <v>41478.648999999998</v>
      </c>
      <c r="O65" s="380">
        <f>N65*K65</f>
        <v>41478.648999999998</v>
      </c>
      <c r="P65" s="381"/>
      <c r="R65" s="188" t="s">
        <v>170</v>
      </c>
      <c r="S65" s="189"/>
      <c r="T65" s="188"/>
      <c r="U65" s="188"/>
      <c r="V65" s="190"/>
      <c r="W65" s="188"/>
      <c r="X65" s="188"/>
      <c r="Y65" s="188"/>
      <c r="Z65" s="188"/>
      <c r="AA65" s="188"/>
      <c r="AB65" s="188"/>
      <c r="AC65" s="188"/>
      <c r="AD65" s="183"/>
    </row>
    <row r="66" spans="2:30" ht="12.75" customHeight="1" x14ac:dyDescent="0.25">
      <c r="B66" s="326"/>
      <c r="C66" s="68" t="s">
        <v>129</v>
      </c>
      <c r="G66" s="382"/>
      <c r="H66" s="383"/>
      <c r="I66" s="39"/>
      <c r="K66" s="388">
        <v>0.1</v>
      </c>
      <c r="L66" s="388"/>
      <c r="M66" s="64" t="s">
        <v>12</v>
      </c>
      <c r="N66" s="69">
        <f>O44</f>
        <v>198200</v>
      </c>
      <c r="O66" s="380">
        <f>N66*K66</f>
        <v>19820</v>
      </c>
      <c r="P66" s="381"/>
      <c r="R66" s="424" t="s">
        <v>169</v>
      </c>
      <c r="S66" s="425"/>
      <c r="T66" s="425"/>
      <c r="U66" s="425"/>
      <c r="V66" s="425"/>
      <c r="W66" s="425"/>
      <c r="X66" s="425"/>
      <c r="Y66" s="425"/>
      <c r="Z66" s="425"/>
      <c r="AA66" s="425"/>
      <c r="AB66" s="425"/>
      <c r="AC66" s="425"/>
      <c r="AD66" s="183"/>
    </row>
    <row r="67" spans="2:30" ht="31.5" customHeight="1" x14ac:dyDescent="0.25">
      <c r="B67" s="326"/>
      <c r="C67" s="342" t="s">
        <v>234</v>
      </c>
      <c r="D67" s="306"/>
      <c r="E67" s="306"/>
      <c r="F67" s="306"/>
      <c r="G67" s="306"/>
      <c r="H67" s="306"/>
      <c r="I67" s="306"/>
      <c r="J67" s="343"/>
      <c r="K67" s="388">
        <v>0.01</v>
      </c>
      <c r="L67" s="388"/>
      <c r="M67" s="64" t="s">
        <v>12</v>
      </c>
      <c r="N67" s="69">
        <f>O44</f>
        <v>198200</v>
      </c>
      <c r="O67" s="390">
        <f>N67*K67</f>
        <v>1982</v>
      </c>
      <c r="P67" s="391"/>
      <c r="R67" s="437" t="s">
        <v>232</v>
      </c>
      <c r="S67" s="438"/>
      <c r="T67" s="438"/>
      <c r="U67" s="438"/>
      <c r="V67" s="438"/>
      <c r="W67" s="438"/>
      <c r="X67" s="438"/>
      <c r="Y67" s="438"/>
      <c r="Z67" s="438"/>
      <c r="AA67" s="438"/>
      <c r="AB67" s="438"/>
      <c r="AC67" s="438"/>
      <c r="AD67" s="438"/>
    </row>
    <row r="68" spans="2:30" s="50" customFormat="1" ht="6.75" customHeight="1" x14ac:dyDescent="0.25">
      <c r="B68" s="326"/>
      <c r="C68" s="65"/>
      <c r="P68" s="66"/>
      <c r="R68" s="186"/>
      <c r="S68" s="186"/>
      <c r="T68" s="186"/>
      <c r="U68" s="186"/>
      <c r="V68" s="186"/>
      <c r="W68" s="186"/>
      <c r="X68" s="186"/>
      <c r="Y68" s="186"/>
      <c r="Z68" s="186"/>
      <c r="AA68" s="186"/>
      <c r="AB68" s="186"/>
      <c r="AC68" s="186"/>
      <c r="AD68" s="186"/>
    </row>
    <row r="69" spans="2:30" x14ac:dyDescent="0.25">
      <c r="B69" s="326"/>
      <c r="C69" s="387" t="s">
        <v>49</v>
      </c>
      <c r="D69" s="387"/>
      <c r="E69" s="387"/>
      <c r="F69" s="387"/>
      <c r="G69" s="387"/>
      <c r="H69" s="387"/>
      <c r="I69" s="387"/>
      <c r="J69" s="387"/>
      <c r="K69" s="387"/>
      <c r="L69" s="387"/>
      <c r="M69" s="387"/>
      <c r="N69" s="387"/>
      <c r="O69" s="331">
        <f>O65+O66+O67</f>
        <v>63280.648999999998</v>
      </c>
      <c r="P69" s="332"/>
      <c r="R69" s="183"/>
      <c r="S69" s="183"/>
      <c r="T69" s="183"/>
      <c r="U69" s="183"/>
      <c r="V69" s="183"/>
      <c r="W69" s="183"/>
      <c r="X69" s="183"/>
      <c r="Y69" s="183"/>
      <c r="Z69" s="183"/>
      <c r="AA69" s="183"/>
      <c r="AB69" s="183"/>
      <c r="AC69" s="183"/>
      <c r="AD69" s="183"/>
    </row>
    <row r="70" spans="2:30" ht="6.75" customHeight="1" thickBot="1" x14ac:dyDescent="0.3">
      <c r="B70" s="327"/>
      <c r="C70" s="70"/>
      <c r="D70" s="71"/>
      <c r="E70" s="71"/>
      <c r="F70" s="71"/>
      <c r="G70" s="71"/>
      <c r="H70" s="71"/>
      <c r="I70" s="71"/>
      <c r="J70" s="71"/>
      <c r="K70" s="71"/>
      <c r="L70" s="71"/>
      <c r="M70" s="71"/>
      <c r="N70" s="71"/>
      <c r="O70" s="72"/>
      <c r="P70" s="73"/>
      <c r="R70" s="183"/>
      <c r="S70" s="183"/>
      <c r="T70" s="183"/>
      <c r="U70" s="183"/>
      <c r="V70" s="183"/>
      <c r="W70" s="183"/>
      <c r="X70" s="183"/>
      <c r="Y70" s="183"/>
      <c r="Z70" s="183"/>
      <c r="AA70" s="183"/>
      <c r="AB70" s="183"/>
      <c r="AC70" s="183"/>
      <c r="AD70" s="183"/>
    </row>
    <row r="71" spans="2:30" ht="6.75" customHeight="1" x14ac:dyDescent="0.25">
      <c r="B71" s="74"/>
      <c r="C71" s="75"/>
      <c r="D71" s="76"/>
      <c r="E71" s="76"/>
      <c r="F71" s="76"/>
      <c r="G71" s="76"/>
      <c r="H71" s="76"/>
      <c r="I71" s="76"/>
      <c r="J71" s="76"/>
      <c r="K71" s="76"/>
      <c r="L71" s="76"/>
      <c r="M71" s="76"/>
      <c r="N71" s="76"/>
      <c r="O71" s="77"/>
      <c r="P71" s="78"/>
      <c r="R71" s="183"/>
      <c r="S71" s="183"/>
      <c r="T71" s="183"/>
      <c r="U71" s="183"/>
      <c r="V71" s="183"/>
      <c r="W71" s="183"/>
      <c r="X71" s="183"/>
      <c r="Y71" s="183"/>
      <c r="Z71" s="183"/>
      <c r="AA71" s="183"/>
      <c r="AB71" s="183"/>
      <c r="AC71" s="183"/>
      <c r="AD71" s="183"/>
    </row>
    <row r="72" spans="2:30" s="80" customFormat="1" x14ac:dyDescent="0.25">
      <c r="B72" s="333" t="s">
        <v>95</v>
      </c>
      <c r="C72" s="334"/>
      <c r="D72" s="334"/>
      <c r="E72" s="334"/>
      <c r="F72" s="334"/>
      <c r="G72" s="334"/>
      <c r="H72" s="334"/>
      <c r="I72" s="334"/>
      <c r="J72" s="334"/>
      <c r="K72" s="79"/>
      <c r="L72" s="79"/>
      <c r="M72" s="79"/>
      <c r="N72" s="79"/>
      <c r="O72" s="335">
        <f>O44+O54+O57+O61+O69</f>
        <v>381330.64899999998</v>
      </c>
      <c r="P72" s="336"/>
      <c r="R72" s="187"/>
      <c r="S72" s="187"/>
      <c r="T72" s="187"/>
      <c r="U72" s="187"/>
      <c r="V72" s="187"/>
      <c r="W72" s="187"/>
      <c r="X72" s="187"/>
      <c r="Y72" s="187"/>
      <c r="Z72" s="187"/>
      <c r="AA72" s="187"/>
      <c r="AB72" s="187"/>
      <c r="AC72" s="187"/>
      <c r="AD72" s="187"/>
    </row>
    <row r="73" spans="2:30" s="50" customFormat="1" ht="6.75" customHeight="1" x14ac:dyDescent="0.25">
      <c r="B73" s="81"/>
      <c r="C73" s="82"/>
      <c r="D73" s="82"/>
      <c r="E73" s="82"/>
      <c r="F73" s="82"/>
      <c r="G73" s="82"/>
      <c r="H73" s="82"/>
      <c r="I73" s="82"/>
      <c r="J73" s="82"/>
      <c r="K73" s="82"/>
      <c r="L73" s="82"/>
      <c r="M73" s="82"/>
      <c r="N73" s="82"/>
      <c r="O73" s="83"/>
      <c r="P73" s="84"/>
      <c r="R73" s="186"/>
      <c r="S73" s="186"/>
      <c r="T73" s="186"/>
      <c r="U73" s="186"/>
      <c r="V73" s="186"/>
      <c r="W73" s="186"/>
      <c r="X73" s="186"/>
      <c r="Y73" s="186"/>
      <c r="Z73" s="186"/>
      <c r="AA73" s="186"/>
      <c r="AB73" s="186"/>
      <c r="AC73" s="186"/>
      <c r="AD73" s="186"/>
    </row>
    <row r="74" spans="2:30" s="50" customFormat="1" ht="15" customHeight="1" x14ac:dyDescent="0.25">
      <c r="B74" s="402" t="s">
        <v>71</v>
      </c>
      <c r="C74" s="403"/>
      <c r="D74" s="403"/>
      <c r="E74" s="403"/>
      <c r="F74" s="403"/>
      <c r="G74" s="403"/>
      <c r="H74" s="403"/>
      <c r="I74" s="404"/>
      <c r="J74" s="415">
        <v>0.13500000000000001</v>
      </c>
      <c r="K74" s="415"/>
      <c r="L74" s="85" t="s">
        <v>12</v>
      </c>
      <c r="M74" s="416">
        <f>O44+O57+O69</f>
        <v>261480.649</v>
      </c>
      <c r="N74" s="416"/>
      <c r="O74" s="337">
        <f>M74*J74</f>
        <v>35299.887615</v>
      </c>
      <c r="P74" s="338"/>
      <c r="R74" s="424" t="s">
        <v>246</v>
      </c>
      <c r="S74" s="425"/>
      <c r="T74" s="425"/>
      <c r="U74" s="425"/>
      <c r="V74" s="425"/>
      <c r="W74" s="425"/>
      <c r="X74" s="425"/>
      <c r="Y74" s="425"/>
      <c r="Z74" s="425"/>
      <c r="AA74" s="425"/>
      <c r="AB74" s="425"/>
      <c r="AC74" s="425"/>
      <c r="AD74" s="425"/>
    </row>
    <row r="75" spans="2:30" s="50" customFormat="1" ht="15" customHeight="1" x14ac:dyDescent="0.25">
      <c r="B75" s="402" t="s">
        <v>72</v>
      </c>
      <c r="C75" s="403"/>
      <c r="D75" s="403"/>
      <c r="E75" s="403"/>
      <c r="F75" s="403"/>
      <c r="G75" s="403"/>
      <c r="H75" s="403"/>
      <c r="I75" s="404"/>
      <c r="J75" s="388">
        <v>0.23</v>
      </c>
      <c r="K75" s="388"/>
      <c r="L75" s="85" t="s">
        <v>12</v>
      </c>
      <c r="M75" s="416">
        <f>O54</f>
        <v>72100</v>
      </c>
      <c r="N75" s="416"/>
      <c r="O75" s="337">
        <f>M75*J75</f>
        <v>16583</v>
      </c>
      <c r="P75" s="338"/>
      <c r="R75" s="424" t="s">
        <v>160</v>
      </c>
      <c r="S75" s="425"/>
      <c r="T75" s="425"/>
      <c r="U75" s="425"/>
      <c r="V75" s="425"/>
      <c r="W75" s="425"/>
      <c r="X75" s="425"/>
      <c r="Y75" s="425"/>
      <c r="Z75" s="425"/>
      <c r="AA75" s="425"/>
      <c r="AB75" s="425"/>
      <c r="AC75" s="425"/>
      <c r="AD75" s="425"/>
    </row>
    <row r="76" spans="2:30" s="50" customFormat="1" ht="15" customHeight="1" x14ac:dyDescent="0.25">
      <c r="B76" s="405" t="s">
        <v>84</v>
      </c>
      <c r="C76" s="406"/>
      <c r="D76" s="406"/>
      <c r="E76" s="406"/>
      <c r="F76" s="406"/>
      <c r="G76" s="406"/>
      <c r="H76" s="406"/>
      <c r="I76" s="407"/>
      <c r="J76" s="411">
        <v>1</v>
      </c>
      <c r="K76" s="412"/>
      <c r="L76" s="392" t="s">
        <v>40</v>
      </c>
      <c r="M76" s="394">
        <v>0</v>
      </c>
      <c r="N76" s="395"/>
      <c r="O76" s="398">
        <f>M76*J76</f>
        <v>0</v>
      </c>
      <c r="P76" s="399"/>
      <c r="R76" s="186"/>
      <c r="S76" s="186"/>
      <c r="T76" s="186"/>
      <c r="U76" s="186"/>
      <c r="V76" s="186"/>
      <c r="W76" s="186"/>
      <c r="X76" s="186"/>
      <c r="Y76" s="186"/>
      <c r="Z76" s="186"/>
      <c r="AA76" s="186"/>
      <c r="AB76" s="186"/>
      <c r="AC76" s="186"/>
      <c r="AD76" s="186"/>
    </row>
    <row r="77" spans="2:30" s="50" customFormat="1" ht="25.9" customHeight="1" x14ac:dyDescent="0.25">
      <c r="B77" s="408" t="s">
        <v>85</v>
      </c>
      <c r="C77" s="409"/>
      <c r="D77" s="409"/>
      <c r="E77" s="409"/>
      <c r="F77" s="409"/>
      <c r="G77" s="409"/>
      <c r="H77" s="409"/>
      <c r="I77" s="410"/>
      <c r="J77" s="413"/>
      <c r="K77" s="414"/>
      <c r="L77" s="393"/>
      <c r="M77" s="396"/>
      <c r="N77" s="397"/>
      <c r="O77" s="400"/>
      <c r="P77" s="401"/>
      <c r="R77" s="424" t="s">
        <v>210</v>
      </c>
      <c r="S77" s="425"/>
      <c r="T77" s="425"/>
      <c r="U77" s="425"/>
      <c r="V77" s="425"/>
      <c r="W77" s="425"/>
      <c r="X77" s="425"/>
      <c r="Y77" s="425"/>
      <c r="Z77" s="425"/>
      <c r="AA77" s="425"/>
      <c r="AB77" s="425"/>
      <c r="AC77" s="425"/>
      <c r="AD77" s="425"/>
    </row>
    <row r="78" spans="2:30" s="50" customFormat="1" ht="6.75" customHeight="1" x14ac:dyDescent="0.25">
      <c r="B78" s="81"/>
      <c r="C78" s="65"/>
      <c r="P78" s="66"/>
      <c r="R78" s="186"/>
      <c r="S78" s="186"/>
      <c r="T78" s="186"/>
      <c r="U78" s="186"/>
      <c r="V78" s="186"/>
      <c r="W78" s="186"/>
      <c r="X78" s="186"/>
      <c r="Y78" s="186"/>
      <c r="Z78" s="186"/>
      <c r="AA78" s="186"/>
      <c r="AB78" s="186"/>
      <c r="AC78" s="186"/>
      <c r="AD78" s="186"/>
    </row>
    <row r="79" spans="2:30" s="50" customFormat="1" x14ac:dyDescent="0.25">
      <c r="B79" s="333" t="s">
        <v>94</v>
      </c>
      <c r="C79" s="334"/>
      <c r="D79" s="334"/>
      <c r="E79" s="334"/>
      <c r="F79" s="334"/>
      <c r="G79" s="334"/>
      <c r="H79" s="334"/>
      <c r="I79" s="334"/>
      <c r="J79" s="334"/>
      <c r="K79" s="79"/>
      <c r="L79" s="79"/>
      <c r="M79" s="79"/>
      <c r="N79" s="79"/>
      <c r="O79" s="339">
        <f>O72+O74+O75+O76</f>
        <v>433213.53661499999</v>
      </c>
      <c r="P79" s="340"/>
      <c r="R79" s="186"/>
      <c r="S79" s="186"/>
      <c r="T79" s="186"/>
      <c r="U79" s="186"/>
      <c r="V79" s="186"/>
      <c r="W79" s="186"/>
      <c r="X79" s="186"/>
      <c r="Y79" s="186"/>
      <c r="Z79" s="186"/>
      <c r="AA79" s="186"/>
      <c r="AB79" s="186"/>
      <c r="AC79" s="186"/>
      <c r="AD79" s="186"/>
    </row>
    <row r="80" spans="2:30" s="50" customFormat="1" ht="6.75" customHeight="1" thickBot="1" x14ac:dyDescent="0.3">
      <c r="B80" s="86"/>
      <c r="C80" s="70"/>
      <c r="D80" s="71"/>
      <c r="E80" s="71"/>
      <c r="F80" s="71"/>
      <c r="G80" s="71"/>
      <c r="H80" s="71"/>
      <c r="I80" s="71"/>
      <c r="J80" s="71"/>
      <c r="K80" s="71"/>
      <c r="L80" s="71"/>
      <c r="M80" s="71"/>
      <c r="N80" s="71"/>
      <c r="O80" s="71"/>
      <c r="P80" s="87"/>
      <c r="R80" s="186"/>
      <c r="S80" s="186"/>
      <c r="T80" s="186"/>
      <c r="U80" s="186"/>
      <c r="V80" s="186"/>
      <c r="W80" s="186"/>
      <c r="X80" s="186"/>
      <c r="Y80" s="186"/>
      <c r="Z80" s="186"/>
      <c r="AA80" s="186"/>
      <c r="AB80" s="186"/>
      <c r="AC80" s="186"/>
      <c r="AD80" s="186"/>
    </row>
    <row r="81" spans="2:30" ht="6.75" customHeight="1" x14ac:dyDescent="0.25">
      <c r="B81" s="88"/>
      <c r="C81" s="89"/>
      <c r="D81" s="90"/>
      <c r="E81" s="90"/>
      <c r="F81" s="90"/>
      <c r="G81" s="90"/>
      <c r="H81" s="90"/>
      <c r="I81" s="90"/>
      <c r="J81" s="90"/>
      <c r="K81" s="90"/>
      <c r="L81" s="90"/>
      <c r="M81" s="90"/>
      <c r="N81" s="90"/>
      <c r="O81" s="91"/>
      <c r="P81" s="92"/>
      <c r="R81" s="183"/>
      <c r="S81" s="183"/>
      <c r="T81" s="183"/>
      <c r="U81" s="183"/>
      <c r="V81" s="183"/>
      <c r="W81" s="183"/>
      <c r="X81" s="183"/>
      <c r="Y81" s="183"/>
      <c r="Z81" s="183"/>
      <c r="AA81" s="183"/>
      <c r="AB81" s="183"/>
      <c r="AC81" s="183"/>
      <c r="AD81" s="183"/>
    </row>
    <row r="82" spans="2:30" x14ac:dyDescent="0.25">
      <c r="B82" s="93" t="s">
        <v>69</v>
      </c>
      <c r="C82" s="65"/>
      <c r="D82" s="50"/>
      <c r="E82" s="50"/>
      <c r="F82" s="50"/>
      <c r="G82" s="50"/>
      <c r="H82" s="50"/>
      <c r="I82" s="50"/>
      <c r="J82" s="50"/>
      <c r="K82" s="50"/>
      <c r="L82" s="50"/>
      <c r="M82" s="50"/>
      <c r="N82" s="50"/>
      <c r="O82" s="94"/>
      <c r="P82" s="95"/>
      <c r="R82" s="183"/>
      <c r="S82" s="183"/>
      <c r="T82" s="183"/>
      <c r="U82" s="183"/>
      <c r="V82" s="183"/>
      <c r="W82" s="183"/>
      <c r="X82" s="183"/>
      <c r="Y82" s="183"/>
      <c r="Z82" s="183"/>
      <c r="AA82" s="183"/>
      <c r="AB82" s="183"/>
      <c r="AC82" s="183"/>
      <c r="AD82" s="183"/>
    </row>
    <row r="83" spans="2:30" ht="60" customHeight="1" thickBot="1" x14ac:dyDescent="0.3">
      <c r="B83" s="322" t="s">
        <v>159</v>
      </c>
      <c r="C83" s="323"/>
      <c r="D83" s="323"/>
      <c r="E83" s="323"/>
      <c r="F83" s="323"/>
      <c r="G83" s="323"/>
      <c r="H83" s="323"/>
      <c r="I83" s="323"/>
      <c r="J83" s="323"/>
      <c r="K83" s="323"/>
      <c r="L83" s="323"/>
      <c r="M83" s="323"/>
      <c r="N83" s="323"/>
      <c r="O83" s="323"/>
      <c r="P83" s="324"/>
      <c r="R83" s="183"/>
      <c r="S83" s="183"/>
      <c r="T83" s="183"/>
      <c r="U83" s="183"/>
      <c r="V83" s="183"/>
      <c r="W83" s="183"/>
      <c r="X83" s="183"/>
      <c r="Y83" s="183"/>
      <c r="Z83" s="183"/>
      <c r="AA83" s="183"/>
      <c r="AB83" s="183"/>
      <c r="AC83" s="183"/>
      <c r="AD83" s="183"/>
    </row>
    <row r="84" spans="2:30" ht="6.75" customHeight="1" thickBot="1" x14ac:dyDescent="0.3">
      <c r="B84" s="96"/>
      <c r="C84" s="97"/>
      <c r="D84" s="97"/>
      <c r="E84" s="97"/>
      <c r="F84" s="97"/>
      <c r="G84" s="97"/>
      <c r="H84" s="97"/>
      <c r="I84" s="97"/>
      <c r="J84" s="97"/>
      <c r="K84" s="97"/>
      <c r="L84" s="97"/>
      <c r="M84" s="97"/>
      <c r="N84" s="97"/>
      <c r="O84" s="97"/>
      <c r="P84" s="98"/>
      <c r="R84" s="183"/>
      <c r="S84" s="183"/>
      <c r="T84" s="183"/>
      <c r="U84" s="183"/>
      <c r="V84" s="183"/>
      <c r="W84" s="183"/>
      <c r="X84" s="183"/>
      <c r="Y84" s="183"/>
      <c r="Z84" s="183"/>
      <c r="AA84" s="183"/>
      <c r="AB84" s="183"/>
      <c r="AC84" s="183"/>
      <c r="AD84" s="183"/>
    </row>
    <row r="85" spans="2:30" s="50" customFormat="1" x14ac:dyDescent="0.25">
      <c r="B85" s="99" t="s">
        <v>2</v>
      </c>
      <c r="C85" s="328" t="s">
        <v>3</v>
      </c>
      <c r="D85" s="329"/>
      <c r="E85" s="329"/>
      <c r="F85" s="329"/>
      <c r="G85" s="329"/>
      <c r="H85" s="329"/>
      <c r="I85" s="329"/>
      <c r="J85" s="330"/>
      <c r="K85" s="320" t="s">
        <v>4</v>
      </c>
      <c r="L85" s="320"/>
      <c r="M85" s="320" t="s">
        <v>5</v>
      </c>
      <c r="N85" s="320"/>
      <c r="O85" s="320" t="s">
        <v>6</v>
      </c>
      <c r="P85" s="321"/>
      <c r="R85" s="186"/>
      <c r="S85" s="186"/>
      <c r="T85" s="186"/>
      <c r="U85" s="186"/>
      <c r="V85" s="186"/>
      <c r="W85" s="186"/>
      <c r="X85" s="186"/>
      <c r="Y85" s="186"/>
      <c r="Z85" s="186"/>
      <c r="AA85" s="186"/>
      <c r="AB85" s="186"/>
      <c r="AC85" s="186"/>
      <c r="AD85" s="186"/>
    </row>
    <row r="86" spans="2:30" ht="15" x14ac:dyDescent="0.25">
      <c r="B86" s="2"/>
      <c r="C86" s="314"/>
      <c r="D86" s="315"/>
      <c r="E86" s="315"/>
      <c r="F86" s="315"/>
      <c r="G86" s="315"/>
      <c r="H86" s="315"/>
      <c r="I86" s="315"/>
      <c r="J86" s="316"/>
      <c r="K86" s="317" t="s">
        <v>161</v>
      </c>
      <c r="L86" s="317"/>
      <c r="M86" s="317" t="s">
        <v>162</v>
      </c>
      <c r="N86" s="317"/>
      <c r="O86" s="307">
        <v>44907</v>
      </c>
      <c r="P86" s="308"/>
      <c r="R86" s="424" t="s">
        <v>163</v>
      </c>
      <c r="S86" s="426"/>
      <c r="T86" s="426"/>
      <c r="U86" s="426"/>
      <c r="V86" s="426"/>
      <c r="W86" s="426"/>
      <c r="X86" s="183"/>
      <c r="Y86" s="183"/>
      <c r="Z86" s="183"/>
      <c r="AA86" s="183"/>
      <c r="AB86" s="183"/>
      <c r="AC86" s="183"/>
      <c r="AD86" s="183"/>
    </row>
    <row r="87" spans="2:30" x14ac:dyDescent="0.25">
      <c r="B87" s="2"/>
      <c r="C87" s="314"/>
      <c r="D87" s="315"/>
      <c r="E87" s="315"/>
      <c r="F87" s="315"/>
      <c r="G87" s="315"/>
      <c r="H87" s="315"/>
      <c r="I87" s="315"/>
      <c r="J87" s="316"/>
      <c r="K87" s="318"/>
      <c r="L87" s="319"/>
      <c r="M87" s="318"/>
      <c r="N87" s="319"/>
      <c r="O87" s="309"/>
      <c r="P87" s="310"/>
      <c r="R87" s="183"/>
      <c r="S87" s="183"/>
      <c r="T87" s="183"/>
      <c r="U87" s="183"/>
      <c r="V87" s="183"/>
      <c r="W87" s="183"/>
      <c r="X87" s="183"/>
      <c r="Y87" s="183"/>
      <c r="Z87" s="183"/>
      <c r="AA87" s="183"/>
      <c r="AB87" s="183"/>
      <c r="AC87" s="183"/>
      <c r="AD87" s="183"/>
    </row>
    <row r="88" spans="2:30" ht="6.75" customHeight="1" thickBot="1" x14ac:dyDescent="0.3">
      <c r="B88" s="100"/>
      <c r="C88" s="101"/>
      <c r="D88" s="101"/>
      <c r="E88" s="101"/>
      <c r="F88" s="101"/>
      <c r="G88" s="101"/>
      <c r="H88" s="101"/>
      <c r="I88" s="101"/>
      <c r="J88" s="101"/>
      <c r="K88" s="101"/>
      <c r="L88" s="101"/>
      <c r="M88" s="101"/>
      <c r="N88" s="101"/>
      <c r="O88" s="101"/>
      <c r="P88" s="102"/>
      <c r="R88" s="183"/>
      <c r="S88" s="183"/>
      <c r="T88" s="183"/>
      <c r="U88" s="183"/>
      <c r="V88" s="183"/>
      <c r="W88" s="183"/>
      <c r="X88" s="183"/>
      <c r="Y88" s="183"/>
      <c r="Z88" s="183"/>
      <c r="AA88" s="183"/>
      <c r="AB88" s="183"/>
      <c r="AC88" s="183"/>
      <c r="AD88" s="183"/>
    </row>
    <row r="89" spans="2:30" ht="6.75" customHeight="1" x14ac:dyDescent="0.25">
      <c r="B89" s="37"/>
      <c r="D89" s="47"/>
      <c r="P89" s="38"/>
      <c r="R89" s="183"/>
      <c r="S89" s="183"/>
      <c r="T89" s="183"/>
      <c r="U89" s="183"/>
      <c r="V89" s="183"/>
      <c r="W89" s="183"/>
      <c r="X89" s="183"/>
      <c r="Y89" s="183"/>
      <c r="Z89" s="183"/>
      <c r="AA89" s="183"/>
      <c r="AB89" s="183"/>
      <c r="AC89" s="183"/>
      <c r="AD89" s="183"/>
    </row>
    <row r="90" spans="2:30" ht="59.45" customHeight="1" thickBot="1" x14ac:dyDescent="0.3">
      <c r="B90" s="41" t="s">
        <v>17</v>
      </c>
      <c r="C90" s="311" t="s">
        <v>90</v>
      </c>
      <c r="D90" s="312"/>
      <c r="E90" s="312"/>
      <c r="F90" s="312"/>
      <c r="G90" s="312"/>
      <c r="H90" s="312"/>
      <c r="I90" s="312"/>
      <c r="J90" s="312"/>
      <c r="K90" s="312"/>
      <c r="L90" s="312"/>
      <c r="M90" s="312"/>
      <c r="N90" s="312"/>
      <c r="O90" s="312"/>
      <c r="P90" s="313"/>
      <c r="R90" s="183"/>
      <c r="S90" s="183"/>
      <c r="T90" s="183"/>
      <c r="U90" s="183"/>
      <c r="V90" s="183"/>
      <c r="W90" s="183"/>
      <c r="X90" s="183"/>
      <c r="Y90" s="183"/>
      <c r="Z90" s="183"/>
      <c r="AA90" s="183"/>
      <c r="AB90" s="183"/>
      <c r="AC90" s="183"/>
      <c r="AD90" s="183"/>
    </row>
    <row r="91" spans="2:30" ht="6" customHeight="1" x14ac:dyDescent="0.25">
      <c r="C91" s="306"/>
      <c r="D91" s="306"/>
      <c r="E91" s="306"/>
      <c r="F91" s="306"/>
      <c r="G91" s="306"/>
      <c r="H91" s="306"/>
      <c r="I91" s="306"/>
      <c r="J91" s="306"/>
      <c r="K91" s="306"/>
      <c r="L91" s="306"/>
      <c r="M91" s="306"/>
      <c r="N91" s="306"/>
      <c r="O91" s="306"/>
      <c r="P91" s="306"/>
    </row>
    <row r="92" spans="2:30" x14ac:dyDescent="0.25">
      <c r="C92" s="306"/>
      <c r="D92" s="306"/>
      <c r="E92" s="306"/>
      <c r="F92" s="306"/>
      <c r="G92" s="306"/>
      <c r="H92" s="306"/>
      <c r="I92" s="306"/>
      <c r="J92" s="306"/>
      <c r="K92" s="306"/>
      <c r="L92" s="306"/>
      <c r="M92" s="306"/>
      <c r="N92" s="306"/>
      <c r="O92" s="306"/>
      <c r="P92" s="306"/>
    </row>
    <row r="93" spans="2:30" ht="12" customHeight="1" x14ac:dyDescent="0.25">
      <c r="C93" s="306"/>
      <c r="D93" s="306"/>
      <c r="E93" s="306"/>
      <c r="F93" s="306"/>
      <c r="G93" s="306"/>
      <c r="H93" s="306"/>
      <c r="I93" s="306"/>
      <c r="J93" s="306"/>
      <c r="K93" s="306"/>
      <c r="L93" s="306"/>
      <c r="M93" s="306"/>
      <c r="N93" s="306"/>
      <c r="O93" s="306"/>
      <c r="P93" s="306"/>
    </row>
  </sheetData>
  <sheetProtection selectLockedCells="1"/>
  <mergeCells count="216">
    <mergeCell ref="R56:AD56"/>
    <mergeCell ref="R74:AD74"/>
    <mergeCell ref="R75:AD75"/>
    <mergeCell ref="R77:AD77"/>
    <mergeCell ref="R86:W86"/>
    <mergeCell ref="R60:AA60"/>
    <mergeCell ref="R4:AD4"/>
    <mergeCell ref="R8:AC8"/>
    <mergeCell ref="R12:AD12"/>
    <mergeCell ref="R14:AD14"/>
    <mergeCell ref="R18:Z18"/>
    <mergeCell ref="R22:W22"/>
    <mergeCell ref="R28:AA28"/>
    <mergeCell ref="T7:Y7"/>
    <mergeCell ref="R24:AB24"/>
    <mergeCell ref="R66:AC66"/>
    <mergeCell ref="R46:AD46"/>
    <mergeCell ref="Z7:AD7"/>
    <mergeCell ref="R20:W20"/>
    <mergeCell ref="R29:Z29"/>
    <mergeCell ref="R47:AD47"/>
    <mergeCell ref="R67:AD67"/>
    <mergeCell ref="C28:J28"/>
    <mergeCell ref="B24:D24"/>
    <mergeCell ref="E24:P24"/>
    <mergeCell ref="K28:L28"/>
    <mergeCell ref="M28:N28"/>
    <mergeCell ref="O28:P28"/>
    <mergeCell ref="O42:P42"/>
    <mergeCell ref="K42:L42"/>
    <mergeCell ref="M35:N35"/>
    <mergeCell ref="D39:J39"/>
    <mergeCell ref="M36:N36"/>
    <mergeCell ref="K40:L40"/>
    <mergeCell ref="M40:N40"/>
    <mergeCell ref="O40:P40"/>
    <mergeCell ref="K41:L41"/>
    <mergeCell ref="M41:N41"/>
    <mergeCell ref="O41:P41"/>
    <mergeCell ref="K32:L32"/>
    <mergeCell ref="K33:L33"/>
    <mergeCell ref="K34:L34"/>
    <mergeCell ref="K35:L35"/>
    <mergeCell ref="K36:L36"/>
    <mergeCell ref="M30:N30"/>
    <mergeCell ref="M31:N31"/>
    <mergeCell ref="K60:L60"/>
    <mergeCell ref="M60:N60"/>
    <mergeCell ref="M37:N37"/>
    <mergeCell ref="K29:L29"/>
    <mergeCell ref="K30:L30"/>
    <mergeCell ref="O47:P47"/>
    <mergeCell ref="O48:P48"/>
    <mergeCell ref="O49:P49"/>
    <mergeCell ref="O30:P30"/>
    <mergeCell ref="O31:P31"/>
    <mergeCell ref="M34:N34"/>
    <mergeCell ref="C55:P55"/>
    <mergeCell ref="C58:P58"/>
    <mergeCell ref="C54:N54"/>
    <mergeCell ref="C57:N57"/>
    <mergeCell ref="O44:P44"/>
    <mergeCell ref="O46:P46"/>
    <mergeCell ref="D56:J56"/>
    <mergeCell ref="K56:L56"/>
    <mergeCell ref="D37:I37"/>
    <mergeCell ref="O50:P50"/>
    <mergeCell ref="O59:P59"/>
    <mergeCell ref="K31:L31"/>
    <mergeCell ref="M29:N29"/>
    <mergeCell ref="L76:L77"/>
    <mergeCell ref="M76:N77"/>
    <mergeCell ref="O76:P77"/>
    <mergeCell ref="B74:I74"/>
    <mergeCell ref="B75:I75"/>
    <mergeCell ref="B76:I76"/>
    <mergeCell ref="B77:I77"/>
    <mergeCell ref="J76:K77"/>
    <mergeCell ref="J75:K75"/>
    <mergeCell ref="J74:K74"/>
    <mergeCell ref="M74:N74"/>
    <mergeCell ref="M75:N75"/>
    <mergeCell ref="O75:P75"/>
    <mergeCell ref="O61:P61"/>
    <mergeCell ref="O65:P65"/>
    <mergeCell ref="G66:H66"/>
    <mergeCell ref="O66:P66"/>
    <mergeCell ref="C62:P62"/>
    <mergeCell ref="C61:N61"/>
    <mergeCell ref="C69:N69"/>
    <mergeCell ref="K66:L66"/>
    <mergeCell ref="K65:L65"/>
    <mergeCell ref="K67:L67"/>
    <mergeCell ref="O67:P67"/>
    <mergeCell ref="C67:J67"/>
    <mergeCell ref="B2:P6"/>
    <mergeCell ref="B7:P7"/>
    <mergeCell ref="B8:D8"/>
    <mergeCell ref="E8:P8"/>
    <mergeCell ref="B10:D10"/>
    <mergeCell ref="O10:P10"/>
    <mergeCell ref="L14:N14"/>
    <mergeCell ref="L12:N12"/>
    <mergeCell ref="L10:N10"/>
    <mergeCell ref="E14:K14"/>
    <mergeCell ref="E12:K12"/>
    <mergeCell ref="E10:K10"/>
    <mergeCell ref="O14:P14"/>
    <mergeCell ref="B12:D12"/>
    <mergeCell ref="O12:P12"/>
    <mergeCell ref="B14:D14"/>
    <mergeCell ref="B17:P17"/>
    <mergeCell ref="B16:P16"/>
    <mergeCell ref="B22:D22"/>
    <mergeCell ref="D27:J27"/>
    <mergeCell ref="C26:P26"/>
    <mergeCell ref="B19:P19"/>
    <mergeCell ref="B20:D20"/>
    <mergeCell ref="O27:P27"/>
    <mergeCell ref="K27:L27"/>
    <mergeCell ref="B18:D18"/>
    <mergeCell ref="B21:P21"/>
    <mergeCell ref="E18:P18"/>
    <mergeCell ref="E20:P20"/>
    <mergeCell ref="M27:N27"/>
    <mergeCell ref="B23:P23"/>
    <mergeCell ref="F22:P22"/>
    <mergeCell ref="O29:P29"/>
    <mergeCell ref="C91:P91"/>
    <mergeCell ref="O85:P85"/>
    <mergeCell ref="B83:P83"/>
    <mergeCell ref="M85:N85"/>
    <mergeCell ref="K85:L85"/>
    <mergeCell ref="B62:B70"/>
    <mergeCell ref="C85:J85"/>
    <mergeCell ref="O69:P69"/>
    <mergeCell ref="B72:J72"/>
    <mergeCell ref="O72:P72"/>
    <mergeCell ref="O74:P74"/>
    <mergeCell ref="B79:J79"/>
    <mergeCell ref="O79:P79"/>
    <mergeCell ref="D60:F60"/>
    <mergeCell ref="G60:H60"/>
    <mergeCell ref="O60:P60"/>
    <mergeCell ref="O56:P56"/>
    <mergeCell ref="O57:P57"/>
    <mergeCell ref="C65:J65"/>
    <mergeCell ref="K46:N46"/>
    <mergeCell ref="K53:L53"/>
    <mergeCell ref="M53:N53"/>
    <mergeCell ref="M50:N50"/>
    <mergeCell ref="C92:P93"/>
    <mergeCell ref="O86:P86"/>
    <mergeCell ref="O87:P87"/>
    <mergeCell ref="C90:P90"/>
    <mergeCell ref="C87:J87"/>
    <mergeCell ref="C86:J86"/>
    <mergeCell ref="K86:L86"/>
    <mergeCell ref="M86:N86"/>
    <mergeCell ref="K87:L87"/>
    <mergeCell ref="M87:N87"/>
    <mergeCell ref="M51:N51"/>
    <mergeCell ref="M52:N52"/>
    <mergeCell ref="M42:N42"/>
    <mergeCell ref="D48:F48"/>
    <mergeCell ref="G59:H59"/>
    <mergeCell ref="D59:F59"/>
    <mergeCell ref="D51:E51"/>
    <mergeCell ref="D52:E52"/>
    <mergeCell ref="K47:L47"/>
    <mergeCell ref="K48:L48"/>
    <mergeCell ref="K49:L49"/>
    <mergeCell ref="K50:L50"/>
    <mergeCell ref="K51:L51"/>
    <mergeCell ref="K52:L52"/>
    <mergeCell ref="M47:N47"/>
    <mergeCell ref="M48:N48"/>
    <mergeCell ref="M49:N49"/>
    <mergeCell ref="M56:N56"/>
    <mergeCell ref="K59:L59"/>
    <mergeCell ref="M59:N59"/>
    <mergeCell ref="D29:J29"/>
    <mergeCell ref="D30:J30"/>
    <mergeCell ref="D32:J32"/>
    <mergeCell ref="D36:J36"/>
    <mergeCell ref="D35:J35"/>
    <mergeCell ref="D33:J33"/>
    <mergeCell ref="D40:J40"/>
    <mergeCell ref="O54:P54"/>
    <mergeCell ref="O38:P38"/>
    <mergeCell ref="O39:P39"/>
    <mergeCell ref="K38:L38"/>
    <mergeCell ref="K39:L39"/>
    <mergeCell ref="K43:L43"/>
    <mergeCell ref="M43:N43"/>
    <mergeCell ref="O43:P43"/>
    <mergeCell ref="C44:N44"/>
    <mergeCell ref="D38:J38"/>
    <mergeCell ref="D46:J46"/>
    <mergeCell ref="M38:N38"/>
    <mergeCell ref="M39:N39"/>
    <mergeCell ref="O51:P51"/>
    <mergeCell ref="O52:P52"/>
    <mergeCell ref="O53:P53"/>
    <mergeCell ref="M32:N32"/>
    <mergeCell ref="M33:N33"/>
    <mergeCell ref="O35:P35"/>
    <mergeCell ref="O36:P36"/>
    <mergeCell ref="O37:P37"/>
    <mergeCell ref="O32:P32"/>
    <mergeCell ref="O33:P33"/>
    <mergeCell ref="O34:P34"/>
    <mergeCell ref="D43:J43"/>
    <mergeCell ref="D41:J41"/>
    <mergeCell ref="D42:J42"/>
    <mergeCell ref="K37:L37"/>
  </mergeCells>
  <hyperlinks>
    <hyperlink ref="B77" r:id="rId1"/>
  </hyperlinks>
  <pageMargins left="0.70866141732283472" right="0.70866141732283472" top="0.74803149606299213" bottom="0.74803149606299213" header="0.31496062992125984" footer="0.31496062992125984"/>
  <pageSetup paperSize="8" scale="53"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D39"/>
  <sheetViews>
    <sheetView showZeros="0" tabSelected="1" zoomScaleNormal="100" zoomScaleSheetLayoutView="115" workbookViewId="0">
      <selection activeCell="P6" sqref="P6"/>
    </sheetView>
  </sheetViews>
  <sheetFormatPr defaultColWidth="9.140625" defaultRowHeight="12.75" x14ac:dyDescent="0.25"/>
  <cols>
    <col min="1" max="1" width="8.85546875" style="36" customWidth="1"/>
    <col min="2" max="2" width="5.42578125" style="36" customWidth="1"/>
    <col min="3" max="3" width="19.5703125" style="36" customWidth="1"/>
    <col min="4" max="4" width="9.140625" style="36"/>
    <col min="5" max="5" width="23.42578125" style="36" customWidth="1"/>
    <col min="6" max="6" width="11.42578125" style="36" customWidth="1"/>
    <col min="7" max="7" width="12.85546875" style="36" customWidth="1"/>
    <col min="8" max="8" width="7.7109375" style="36" customWidth="1"/>
    <col min="9" max="11" width="16.42578125" style="36" customWidth="1"/>
    <col min="12" max="12" width="21.42578125" style="36" customWidth="1"/>
    <col min="13" max="13" width="9.28515625" style="36" customWidth="1"/>
    <col min="14" max="14" width="2.28515625" style="36" customWidth="1"/>
    <col min="15" max="16384" width="9.140625" style="36"/>
  </cols>
  <sheetData>
    <row r="2" spans="1:30" ht="15.75" customHeight="1" x14ac:dyDescent="0.25">
      <c r="A2" s="370" t="s">
        <v>122</v>
      </c>
      <c r="B2" s="370"/>
      <c r="C2" s="370"/>
      <c r="D2" s="370"/>
      <c r="E2" s="370"/>
      <c r="F2" s="370"/>
      <c r="G2" s="370"/>
      <c r="H2" s="370"/>
      <c r="I2" s="370"/>
      <c r="J2" s="370"/>
      <c r="K2" s="370"/>
      <c r="L2" s="370"/>
      <c r="M2" s="370"/>
    </row>
    <row r="3" spans="1:30" ht="15" customHeight="1" x14ac:dyDescent="0.25">
      <c r="A3" s="370"/>
      <c r="B3" s="370"/>
      <c r="C3" s="370"/>
      <c r="D3" s="370"/>
      <c r="E3" s="370"/>
      <c r="F3" s="370"/>
      <c r="G3" s="370"/>
      <c r="H3" s="370"/>
      <c r="I3" s="370"/>
      <c r="J3" s="370"/>
      <c r="K3" s="370"/>
      <c r="L3" s="370"/>
      <c r="M3" s="370"/>
    </row>
    <row r="4" spans="1:30" ht="15" customHeight="1" x14ac:dyDescent="0.25">
      <c r="A4" s="370"/>
      <c r="B4" s="370"/>
      <c r="C4" s="370"/>
      <c r="D4" s="370"/>
      <c r="E4" s="370"/>
      <c r="F4" s="370"/>
      <c r="G4" s="370"/>
      <c r="H4" s="370"/>
      <c r="I4" s="370"/>
      <c r="J4" s="370"/>
      <c r="K4" s="370"/>
      <c r="L4" s="370"/>
      <c r="M4" s="370"/>
    </row>
    <row r="5" spans="1:30" ht="15" customHeight="1" x14ac:dyDescent="0.25">
      <c r="A5" s="370"/>
      <c r="B5" s="370"/>
      <c r="C5" s="370"/>
      <c r="D5" s="370"/>
      <c r="E5" s="370"/>
      <c r="F5" s="370"/>
      <c r="G5" s="370"/>
      <c r="H5" s="370"/>
      <c r="I5" s="370"/>
      <c r="J5" s="370"/>
      <c r="K5" s="370"/>
      <c r="L5" s="370"/>
      <c r="M5" s="370"/>
    </row>
    <row r="6" spans="1:30" ht="6" customHeight="1" x14ac:dyDescent="0.25">
      <c r="A6" s="370"/>
      <c r="B6" s="370"/>
      <c r="C6" s="370"/>
      <c r="D6" s="370"/>
      <c r="E6" s="370"/>
      <c r="F6" s="370"/>
      <c r="G6" s="370"/>
      <c r="H6" s="370"/>
      <c r="I6" s="370"/>
      <c r="J6" s="370"/>
      <c r="K6" s="370"/>
      <c r="L6" s="370"/>
      <c r="M6" s="370"/>
    </row>
    <row r="7" spans="1:30" ht="46.15" customHeight="1" thickBot="1" x14ac:dyDescent="0.25">
      <c r="A7" s="442" t="s">
        <v>125</v>
      </c>
      <c r="B7" s="442"/>
      <c r="C7" s="442"/>
      <c r="D7" s="442"/>
      <c r="E7" s="442"/>
      <c r="F7" s="442"/>
      <c r="G7" s="442"/>
      <c r="H7" s="442"/>
      <c r="I7" s="442"/>
      <c r="J7" s="442"/>
      <c r="K7" s="442"/>
      <c r="L7" s="442"/>
      <c r="M7" s="442"/>
      <c r="O7" s="181" t="s">
        <v>140</v>
      </c>
      <c r="P7" s="180"/>
      <c r="Q7" s="180"/>
      <c r="R7" s="180"/>
      <c r="S7" s="180"/>
      <c r="T7" s="180"/>
      <c r="U7" s="180"/>
      <c r="V7" s="180"/>
      <c r="W7" s="180"/>
      <c r="X7" s="180"/>
      <c r="Y7" s="180"/>
      <c r="Z7" s="180"/>
      <c r="AA7" s="180"/>
      <c r="AB7" s="180"/>
      <c r="AC7" s="180"/>
      <c r="AD7" s="180"/>
    </row>
    <row r="8" spans="1:30" ht="15" customHeight="1" x14ac:dyDescent="0.25">
      <c r="A8" s="443" t="s">
        <v>7</v>
      </c>
      <c r="B8" s="444"/>
      <c r="C8" s="444"/>
      <c r="D8" s="445" t="str">
        <f>'Cost Estimate'!E8</f>
        <v>R2 - Galway Road - Dublin</v>
      </c>
      <c r="E8" s="446"/>
      <c r="F8" s="446"/>
      <c r="G8" s="446"/>
      <c r="H8" s="446"/>
      <c r="I8" s="446"/>
      <c r="J8" s="446"/>
      <c r="K8" s="446"/>
      <c r="L8" s="446"/>
      <c r="M8" s="447"/>
      <c r="O8" s="437" t="s">
        <v>164</v>
      </c>
      <c r="P8" s="475"/>
      <c r="Q8" s="475"/>
      <c r="R8" s="475"/>
      <c r="S8" s="475"/>
      <c r="T8" s="475"/>
      <c r="U8" s="475"/>
      <c r="V8" s="475"/>
      <c r="W8" s="475"/>
      <c r="X8" s="475"/>
      <c r="Y8" s="475"/>
      <c r="Z8" s="475"/>
      <c r="AA8" s="475"/>
      <c r="AB8" s="475"/>
      <c r="AC8" s="475"/>
      <c r="AD8" s="475"/>
    </row>
    <row r="9" spans="1:30" ht="6.75" customHeight="1" x14ac:dyDescent="0.25">
      <c r="A9" s="439"/>
      <c r="B9" s="440"/>
      <c r="C9" s="440"/>
      <c r="D9" s="440"/>
      <c r="E9" s="440"/>
      <c r="F9" s="440"/>
      <c r="G9" s="440"/>
      <c r="H9" s="440"/>
      <c r="I9" s="440"/>
      <c r="J9" s="440"/>
      <c r="K9" s="440"/>
      <c r="L9" s="440"/>
      <c r="M9" s="441"/>
      <c r="O9" s="180"/>
      <c r="P9" s="180"/>
      <c r="Q9" s="180"/>
      <c r="R9" s="180"/>
      <c r="S9" s="180"/>
      <c r="T9" s="180"/>
      <c r="U9" s="180"/>
      <c r="V9" s="180"/>
      <c r="W9" s="180"/>
      <c r="X9" s="180"/>
      <c r="Y9" s="180"/>
      <c r="Z9" s="180"/>
      <c r="AA9" s="180"/>
      <c r="AB9" s="180"/>
      <c r="AC9" s="180"/>
      <c r="AD9" s="180"/>
    </row>
    <row r="10" spans="1:30" ht="15" customHeight="1" x14ac:dyDescent="0.25">
      <c r="A10" s="448" t="s">
        <v>78</v>
      </c>
      <c r="B10" s="449"/>
      <c r="C10" s="449"/>
      <c r="D10" s="450" t="str">
        <f>'Cost Estimate'!E10</f>
        <v>DLR/22/0015G</v>
      </c>
      <c r="E10" s="451"/>
      <c r="F10" s="449" t="s">
        <v>117</v>
      </c>
      <c r="G10" s="449"/>
      <c r="H10" s="449"/>
      <c r="I10" s="449"/>
      <c r="J10" s="268"/>
      <c r="K10" s="268"/>
      <c r="L10" s="452" t="str">
        <f>'Cost Estimate'!O10</f>
        <v>Sally Gate - SDC</v>
      </c>
      <c r="M10" s="453"/>
      <c r="O10" s="437" t="s">
        <v>164</v>
      </c>
      <c r="P10" s="475"/>
      <c r="Q10" s="475"/>
      <c r="R10" s="475"/>
      <c r="S10" s="475"/>
      <c r="T10" s="475"/>
      <c r="U10" s="475"/>
      <c r="V10" s="475"/>
      <c r="W10" s="475"/>
      <c r="X10" s="475"/>
      <c r="Y10" s="475"/>
      <c r="Z10" s="475"/>
      <c r="AA10" s="475"/>
      <c r="AB10" s="475"/>
      <c r="AC10" s="475"/>
      <c r="AD10" s="475"/>
    </row>
    <row r="11" spans="1:30" ht="6.75" customHeight="1" x14ac:dyDescent="0.25">
      <c r="A11" s="439"/>
      <c r="B11" s="440"/>
      <c r="C11" s="440"/>
      <c r="D11" s="440"/>
      <c r="E11" s="440"/>
      <c r="F11" s="440"/>
      <c r="G11" s="440"/>
      <c r="H11" s="440"/>
      <c r="I11" s="440"/>
      <c r="J11" s="440"/>
      <c r="K11" s="440"/>
      <c r="L11" s="440"/>
      <c r="M11" s="441"/>
      <c r="O11" s="180"/>
      <c r="P11" s="180"/>
      <c r="Q11" s="180"/>
      <c r="R11" s="180"/>
      <c r="S11" s="180"/>
      <c r="T11" s="180"/>
      <c r="U11" s="180"/>
      <c r="V11" s="180"/>
      <c r="W11" s="180"/>
      <c r="X11" s="180"/>
      <c r="Y11" s="180"/>
      <c r="Z11" s="180"/>
      <c r="AA11" s="180"/>
      <c r="AB11" s="180"/>
      <c r="AC11" s="180"/>
      <c r="AD11" s="180"/>
    </row>
    <row r="12" spans="1:30" ht="15" customHeight="1" x14ac:dyDescent="0.25">
      <c r="A12" s="448" t="s">
        <v>118</v>
      </c>
      <c r="B12" s="449"/>
      <c r="C12" s="449"/>
      <c r="D12" s="450" t="str">
        <f>'Cost Estimate'!E12</f>
        <v xml:space="preserve">MTA </v>
      </c>
      <c r="E12" s="451"/>
      <c r="F12" s="454" t="s">
        <v>119</v>
      </c>
      <c r="G12" s="455"/>
      <c r="H12" s="455"/>
      <c r="I12" s="455"/>
      <c r="J12" s="269"/>
      <c r="K12" s="269"/>
      <c r="L12" s="452">
        <f>'Cost Estimate'!O12</f>
        <v>44907</v>
      </c>
      <c r="M12" s="453"/>
      <c r="O12" s="437" t="s">
        <v>164</v>
      </c>
      <c r="P12" s="475"/>
      <c r="Q12" s="475"/>
      <c r="R12" s="475"/>
      <c r="S12" s="475"/>
      <c r="T12" s="475"/>
      <c r="U12" s="475"/>
      <c r="V12" s="475"/>
      <c r="W12" s="475"/>
      <c r="X12" s="475"/>
      <c r="Y12" s="475"/>
      <c r="Z12" s="475"/>
      <c r="AA12" s="475"/>
      <c r="AB12" s="475"/>
      <c r="AC12" s="475"/>
      <c r="AD12" s="475"/>
    </row>
    <row r="13" spans="1:30" ht="6.75" customHeight="1" x14ac:dyDescent="0.25">
      <c r="A13" s="439"/>
      <c r="B13" s="440"/>
      <c r="C13" s="440"/>
      <c r="D13" s="440"/>
      <c r="E13" s="440"/>
      <c r="F13" s="440"/>
      <c r="G13" s="440"/>
      <c r="H13" s="440"/>
      <c r="I13" s="440"/>
      <c r="J13" s="440"/>
      <c r="K13" s="440"/>
      <c r="L13" s="440"/>
      <c r="M13" s="441"/>
      <c r="O13" s="180"/>
      <c r="P13" s="180"/>
      <c r="Q13" s="180"/>
      <c r="R13" s="180"/>
      <c r="S13" s="180"/>
      <c r="T13" s="180"/>
      <c r="U13" s="180"/>
      <c r="V13" s="180"/>
      <c r="W13" s="180"/>
      <c r="X13" s="180"/>
      <c r="Y13" s="180"/>
      <c r="Z13" s="180"/>
      <c r="AA13" s="180"/>
      <c r="AB13" s="180"/>
      <c r="AC13" s="180"/>
      <c r="AD13" s="180"/>
    </row>
    <row r="14" spans="1:30" ht="14.45" customHeight="1" x14ac:dyDescent="0.25">
      <c r="A14" s="448" t="s">
        <v>120</v>
      </c>
      <c r="B14" s="449"/>
      <c r="C14" s="449"/>
      <c r="D14" s="450" t="str">
        <f>'Cost Estimate'!E14</f>
        <v>South Dublin Council</v>
      </c>
      <c r="E14" s="456"/>
      <c r="F14" s="455" t="s">
        <v>53</v>
      </c>
      <c r="G14" s="455"/>
      <c r="H14" s="455"/>
      <c r="I14" s="455"/>
      <c r="J14" s="269"/>
      <c r="K14" s="269"/>
      <c r="L14" s="452" t="str">
        <f>'Cost Estimate'!O14</f>
        <v>Q4 2022</v>
      </c>
      <c r="M14" s="453"/>
      <c r="O14" s="437" t="s">
        <v>164</v>
      </c>
      <c r="P14" s="475"/>
      <c r="Q14" s="475"/>
      <c r="R14" s="475"/>
      <c r="S14" s="475"/>
      <c r="T14" s="475"/>
      <c r="U14" s="475"/>
      <c r="V14" s="475"/>
      <c r="W14" s="475"/>
      <c r="X14" s="475"/>
      <c r="Y14" s="475"/>
      <c r="Z14" s="475"/>
      <c r="AA14" s="475"/>
      <c r="AB14" s="475"/>
      <c r="AC14" s="475"/>
      <c r="AD14" s="475"/>
    </row>
    <row r="15" spans="1:30" ht="13.5" thickBot="1" x14ac:dyDescent="0.3">
      <c r="A15" s="106"/>
      <c r="B15" s="107"/>
      <c r="C15" s="107"/>
      <c r="D15" s="107"/>
      <c r="E15" s="107"/>
      <c r="F15" s="107"/>
      <c r="G15" s="107"/>
      <c r="H15" s="107"/>
      <c r="I15" s="107"/>
      <c r="J15" s="107"/>
      <c r="K15" s="107"/>
      <c r="L15" s="107"/>
      <c r="M15" s="108"/>
      <c r="O15" s="180"/>
      <c r="P15" s="180"/>
      <c r="Q15" s="180"/>
      <c r="R15" s="180"/>
      <c r="S15" s="180"/>
      <c r="T15" s="180"/>
      <c r="U15" s="180"/>
      <c r="V15" s="180"/>
      <c r="W15" s="180"/>
      <c r="X15" s="180"/>
      <c r="Y15" s="180"/>
      <c r="Z15" s="180"/>
      <c r="AA15" s="180"/>
      <c r="AB15" s="180"/>
      <c r="AC15" s="180"/>
      <c r="AD15" s="180"/>
    </row>
    <row r="16" spans="1:30" s="50" customFormat="1" ht="15" x14ac:dyDescent="0.25">
      <c r="A16" s="109">
        <v>1</v>
      </c>
      <c r="B16" s="110" t="s">
        <v>124</v>
      </c>
      <c r="C16" s="111"/>
      <c r="D16" s="111"/>
      <c r="E16" s="111"/>
      <c r="F16" s="111"/>
      <c r="G16" s="111"/>
      <c r="H16" s="111"/>
      <c r="I16" s="276" t="s">
        <v>241</v>
      </c>
      <c r="J16" s="276" t="s">
        <v>242</v>
      </c>
      <c r="K16" s="277" t="s">
        <v>243</v>
      </c>
      <c r="L16" s="484" t="s">
        <v>244</v>
      </c>
      <c r="M16" s="485"/>
      <c r="O16" s="228"/>
      <c r="P16" s="228"/>
      <c r="Q16" s="228"/>
      <c r="R16" s="228"/>
      <c r="S16" s="228"/>
      <c r="T16" s="228"/>
      <c r="U16" s="228"/>
      <c r="V16" s="228"/>
      <c r="W16" s="228"/>
      <c r="X16" s="228"/>
      <c r="Y16" s="228"/>
      <c r="Z16" s="228"/>
      <c r="AA16" s="228"/>
      <c r="AB16" s="228"/>
      <c r="AC16" s="228"/>
      <c r="AD16" s="228"/>
    </row>
    <row r="17" spans="1:30" ht="15" customHeight="1" x14ac:dyDescent="0.25">
      <c r="A17" s="112"/>
      <c r="B17" s="52">
        <v>1.1000000000000001</v>
      </c>
      <c r="C17" s="457" t="s">
        <v>110</v>
      </c>
      <c r="D17" s="458"/>
      <c r="E17" s="459"/>
      <c r="F17" s="460">
        <v>1</v>
      </c>
      <c r="G17" s="460"/>
      <c r="H17" s="64" t="s">
        <v>40</v>
      </c>
      <c r="I17" s="113">
        <f>SUM('Cost Estimate'!O47:P47)</f>
        <v>5500</v>
      </c>
      <c r="J17" s="270">
        <v>23</v>
      </c>
      <c r="K17" s="271">
        <f t="shared" ref="K17:K22" si="0">I17/100*J17</f>
        <v>1265</v>
      </c>
      <c r="L17" s="461">
        <f>K17+I17</f>
        <v>6765</v>
      </c>
      <c r="M17" s="462"/>
      <c r="O17" s="437" t="s">
        <v>164</v>
      </c>
      <c r="P17" s="475"/>
      <c r="Q17" s="475"/>
      <c r="R17" s="475"/>
      <c r="S17" s="475"/>
      <c r="T17" s="475"/>
      <c r="U17" s="475"/>
      <c r="V17" s="475"/>
      <c r="W17" s="475"/>
      <c r="X17" s="475"/>
      <c r="Y17" s="475"/>
      <c r="Z17" s="475"/>
      <c r="AA17" s="475"/>
      <c r="AB17" s="475"/>
      <c r="AC17" s="475"/>
      <c r="AD17" s="475"/>
    </row>
    <row r="18" spans="1:30" ht="15" customHeight="1" x14ac:dyDescent="0.25">
      <c r="A18" s="112"/>
      <c r="B18" s="52">
        <v>1.2</v>
      </c>
      <c r="C18" s="457" t="s">
        <v>111</v>
      </c>
      <c r="D18" s="458"/>
      <c r="E18" s="459"/>
      <c r="F18" s="460">
        <v>1</v>
      </c>
      <c r="G18" s="460"/>
      <c r="H18" s="64" t="s">
        <v>40</v>
      </c>
      <c r="I18" s="113">
        <f>SUM('Cost Estimate'!O48:P48)</f>
        <v>7100</v>
      </c>
      <c r="J18" s="270">
        <v>23</v>
      </c>
      <c r="K18" s="271">
        <f t="shared" si="0"/>
        <v>1633</v>
      </c>
      <c r="L18" s="461">
        <f>K18+I18</f>
        <v>8733</v>
      </c>
      <c r="M18" s="462"/>
      <c r="O18" s="437" t="s">
        <v>164</v>
      </c>
      <c r="P18" s="475"/>
      <c r="Q18" s="475"/>
      <c r="R18" s="475"/>
      <c r="S18" s="475"/>
      <c r="T18" s="475"/>
      <c r="U18" s="475"/>
      <c r="V18" s="475"/>
      <c r="W18" s="475"/>
      <c r="X18" s="475"/>
      <c r="Y18" s="475"/>
      <c r="Z18" s="475"/>
      <c r="AA18" s="475"/>
      <c r="AB18" s="475"/>
      <c r="AC18" s="475"/>
      <c r="AD18" s="475"/>
    </row>
    <row r="19" spans="1:30" ht="15" customHeight="1" x14ac:dyDescent="0.25">
      <c r="A19" s="112"/>
      <c r="B19" s="52">
        <v>1.3</v>
      </c>
      <c r="C19" s="457" t="s">
        <v>112</v>
      </c>
      <c r="D19" s="458"/>
      <c r="E19" s="459"/>
      <c r="F19" s="460">
        <v>1</v>
      </c>
      <c r="G19" s="460"/>
      <c r="H19" s="64" t="s">
        <v>40</v>
      </c>
      <c r="I19" s="113">
        <f>SUM('Cost Estimate'!O49:P49)</f>
        <v>12000</v>
      </c>
      <c r="J19" s="270">
        <v>23</v>
      </c>
      <c r="K19" s="271">
        <f t="shared" si="0"/>
        <v>2760</v>
      </c>
      <c r="L19" s="461">
        <f t="shared" ref="L19:L23" si="1">K19+I19</f>
        <v>14760</v>
      </c>
      <c r="M19" s="462"/>
      <c r="O19" s="437" t="s">
        <v>164</v>
      </c>
      <c r="P19" s="475"/>
      <c r="Q19" s="475"/>
      <c r="R19" s="475"/>
      <c r="S19" s="475"/>
      <c r="T19" s="475"/>
      <c r="U19" s="475"/>
      <c r="V19" s="475"/>
      <c r="W19" s="475"/>
      <c r="X19" s="475"/>
      <c r="Y19" s="475"/>
      <c r="Z19" s="475"/>
      <c r="AA19" s="475"/>
      <c r="AB19" s="475"/>
      <c r="AC19" s="475"/>
      <c r="AD19" s="475"/>
    </row>
    <row r="20" spans="1:30" ht="15" customHeight="1" x14ac:dyDescent="0.25">
      <c r="A20" s="112"/>
      <c r="B20" s="52">
        <v>1.4</v>
      </c>
      <c r="C20" s="457" t="s">
        <v>113</v>
      </c>
      <c r="D20" s="458"/>
      <c r="E20" s="459"/>
      <c r="F20" s="460">
        <v>1</v>
      </c>
      <c r="G20" s="460"/>
      <c r="H20" s="64" t="s">
        <v>40</v>
      </c>
      <c r="I20" s="113">
        <f>SUM('Cost Estimate'!O50:P50)</f>
        <v>15000</v>
      </c>
      <c r="J20" s="270">
        <v>23</v>
      </c>
      <c r="K20" s="271">
        <f t="shared" si="0"/>
        <v>3450</v>
      </c>
      <c r="L20" s="461">
        <f t="shared" si="1"/>
        <v>18450</v>
      </c>
      <c r="M20" s="462"/>
      <c r="O20" s="437" t="s">
        <v>164</v>
      </c>
      <c r="P20" s="475"/>
      <c r="Q20" s="475"/>
      <c r="R20" s="475"/>
      <c r="S20" s="475"/>
      <c r="T20" s="475"/>
      <c r="U20" s="475"/>
      <c r="V20" s="475"/>
      <c r="W20" s="475"/>
      <c r="X20" s="475"/>
      <c r="Y20" s="475"/>
      <c r="Z20" s="475"/>
      <c r="AA20" s="475"/>
      <c r="AB20" s="475"/>
      <c r="AC20" s="475"/>
      <c r="AD20" s="475"/>
    </row>
    <row r="21" spans="1:30" ht="15" customHeight="1" x14ac:dyDescent="0.25">
      <c r="A21" s="112"/>
      <c r="B21" s="52">
        <v>1.5</v>
      </c>
      <c r="C21" s="457" t="s">
        <v>114</v>
      </c>
      <c r="D21" s="458"/>
      <c r="E21" s="459"/>
      <c r="F21" s="460">
        <v>1</v>
      </c>
      <c r="G21" s="460"/>
      <c r="H21" s="64" t="s">
        <v>40</v>
      </c>
      <c r="I21" s="113">
        <f>SUM('Cost Estimate'!O51:P51)</f>
        <v>15000</v>
      </c>
      <c r="J21" s="270">
        <v>23</v>
      </c>
      <c r="K21" s="271">
        <f t="shared" si="0"/>
        <v>3450</v>
      </c>
      <c r="L21" s="461">
        <f t="shared" si="1"/>
        <v>18450</v>
      </c>
      <c r="M21" s="462"/>
      <c r="O21" s="437" t="s">
        <v>164</v>
      </c>
      <c r="P21" s="475"/>
      <c r="Q21" s="475"/>
      <c r="R21" s="475"/>
      <c r="S21" s="475"/>
      <c r="T21" s="475"/>
      <c r="U21" s="475"/>
      <c r="V21" s="475"/>
      <c r="W21" s="475"/>
      <c r="X21" s="475"/>
      <c r="Y21" s="475"/>
      <c r="Z21" s="475"/>
      <c r="AA21" s="475"/>
      <c r="AB21" s="475"/>
      <c r="AC21" s="475"/>
      <c r="AD21" s="475"/>
    </row>
    <row r="22" spans="1:30" ht="15" customHeight="1" x14ac:dyDescent="0.25">
      <c r="A22" s="112"/>
      <c r="B22" s="52">
        <v>1.6</v>
      </c>
      <c r="C22" s="457" t="s">
        <v>115</v>
      </c>
      <c r="D22" s="458"/>
      <c r="E22" s="459"/>
      <c r="F22" s="460">
        <v>1</v>
      </c>
      <c r="G22" s="460"/>
      <c r="H22" s="64" t="s">
        <v>40</v>
      </c>
      <c r="I22" s="113">
        <f>SUM('Cost Estimate'!O52:P52)</f>
        <v>15000</v>
      </c>
      <c r="J22" s="270">
        <v>23</v>
      </c>
      <c r="K22" s="271">
        <f t="shared" si="0"/>
        <v>3450</v>
      </c>
      <c r="L22" s="461">
        <f t="shared" si="1"/>
        <v>18450</v>
      </c>
      <c r="M22" s="462"/>
      <c r="O22" s="437" t="s">
        <v>164</v>
      </c>
      <c r="P22" s="475"/>
      <c r="Q22" s="475"/>
      <c r="R22" s="475"/>
      <c r="S22" s="475"/>
      <c r="T22" s="475"/>
      <c r="U22" s="475"/>
      <c r="V22" s="475"/>
      <c r="W22" s="475"/>
      <c r="X22" s="475"/>
      <c r="Y22" s="475"/>
      <c r="Z22" s="475"/>
      <c r="AA22" s="475"/>
      <c r="AB22" s="475"/>
      <c r="AC22" s="475"/>
      <c r="AD22" s="475"/>
    </row>
    <row r="23" spans="1:30" ht="15" customHeight="1" x14ac:dyDescent="0.25">
      <c r="A23" s="112"/>
      <c r="B23" s="262">
        <v>1.7</v>
      </c>
      <c r="C23" s="457" t="s">
        <v>116</v>
      </c>
      <c r="D23" s="458"/>
      <c r="E23" s="459"/>
      <c r="F23" s="463">
        <v>1</v>
      </c>
      <c r="G23" s="463"/>
      <c r="H23" s="64" t="s">
        <v>40</v>
      </c>
      <c r="I23" s="113">
        <f>SUM('Cost Estimate'!O53:P53)</f>
        <v>2500</v>
      </c>
      <c r="J23" s="270">
        <v>23</v>
      </c>
      <c r="K23" s="271">
        <f t="shared" ref="K23:K29" si="2">I23/100*J23</f>
        <v>575</v>
      </c>
      <c r="L23" s="461">
        <f t="shared" si="1"/>
        <v>3075</v>
      </c>
      <c r="M23" s="462"/>
      <c r="O23" s="437" t="s">
        <v>164</v>
      </c>
      <c r="P23" s="475"/>
      <c r="Q23" s="475"/>
      <c r="R23" s="475"/>
      <c r="S23" s="475"/>
      <c r="T23" s="475"/>
      <c r="U23" s="475"/>
      <c r="V23" s="475"/>
      <c r="W23" s="475"/>
      <c r="X23" s="475"/>
      <c r="Y23" s="475"/>
      <c r="Z23" s="475"/>
      <c r="AA23" s="475"/>
      <c r="AB23" s="475"/>
      <c r="AC23" s="475"/>
      <c r="AD23" s="475"/>
    </row>
    <row r="24" spans="1:30" ht="15" customHeight="1" x14ac:dyDescent="0.25">
      <c r="A24" s="112"/>
      <c r="B24" s="262">
        <v>1.8</v>
      </c>
      <c r="C24" s="457" t="s">
        <v>235</v>
      </c>
      <c r="D24" s="458"/>
      <c r="E24" s="459"/>
      <c r="F24" s="463">
        <v>1</v>
      </c>
      <c r="G24" s="463"/>
      <c r="H24" s="64" t="s">
        <v>40</v>
      </c>
      <c r="I24" s="113">
        <f>SUM('Cost Estimate'!O57:P57)</f>
        <v>0</v>
      </c>
      <c r="J24" s="272">
        <v>13.5</v>
      </c>
      <c r="K24" s="273">
        <f t="shared" si="2"/>
        <v>0</v>
      </c>
      <c r="L24" s="461">
        <f t="shared" ref="L24" si="3">K24+I24</f>
        <v>0</v>
      </c>
      <c r="M24" s="462"/>
      <c r="O24" s="437" t="s">
        <v>164</v>
      </c>
      <c r="P24" s="475"/>
      <c r="Q24" s="475"/>
      <c r="R24" s="475"/>
      <c r="S24" s="475"/>
      <c r="T24" s="475"/>
      <c r="U24" s="475"/>
      <c r="V24" s="475"/>
      <c r="W24" s="475"/>
      <c r="X24" s="475"/>
      <c r="Y24" s="475"/>
      <c r="Z24" s="475"/>
      <c r="AA24" s="475"/>
      <c r="AB24" s="475"/>
      <c r="AC24" s="475"/>
      <c r="AD24" s="475"/>
    </row>
    <row r="25" spans="1:30" ht="15" customHeight="1" x14ac:dyDescent="0.25">
      <c r="A25" s="112"/>
      <c r="B25" s="262">
        <v>1.9</v>
      </c>
      <c r="C25" s="457" t="s">
        <v>123</v>
      </c>
      <c r="D25" s="458"/>
      <c r="E25" s="459"/>
      <c r="F25" s="463">
        <v>1</v>
      </c>
      <c r="G25" s="463"/>
      <c r="H25" s="64" t="s">
        <v>40</v>
      </c>
      <c r="I25" s="113">
        <f>SUM('Cost Estimate'!O61:P61)</f>
        <v>47750</v>
      </c>
      <c r="J25" s="272"/>
      <c r="K25" s="273"/>
      <c r="L25" s="461">
        <f>F25*I25</f>
        <v>47750</v>
      </c>
      <c r="M25" s="462"/>
      <c r="O25" s="437" t="s">
        <v>164</v>
      </c>
      <c r="P25" s="475"/>
      <c r="Q25" s="475"/>
      <c r="R25" s="475"/>
      <c r="S25" s="475"/>
      <c r="T25" s="475"/>
      <c r="U25" s="475"/>
      <c r="V25" s="475"/>
      <c r="W25" s="475"/>
      <c r="X25" s="475"/>
      <c r="Y25" s="475"/>
      <c r="Z25" s="475"/>
      <c r="AA25" s="475"/>
      <c r="AB25" s="475"/>
      <c r="AC25" s="475"/>
      <c r="AD25" s="475"/>
    </row>
    <row r="26" spans="1:30" ht="15" customHeight="1" x14ac:dyDescent="0.25">
      <c r="A26" s="112"/>
      <c r="B26" s="274">
        <v>1.1000000000000001</v>
      </c>
      <c r="C26" s="457" t="s">
        <v>236</v>
      </c>
      <c r="D26" s="458"/>
      <c r="E26" s="459"/>
      <c r="F26" s="463">
        <v>1</v>
      </c>
      <c r="G26" s="463"/>
      <c r="H26" s="64" t="s">
        <v>40</v>
      </c>
      <c r="I26" s="113">
        <f>SUM('Cost Estimate'!O44:P44)</f>
        <v>198200</v>
      </c>
      <c r="J26" s="272">
        <v>13.5</v>
      </c>
      <c r="K26" s="273">
        <f t="shared" si="2"/>
        <v>26757</v>
      </c>
      <c r="L26" s="461">
        <f t="shared" ref="L26:L29" si="4">K26+I26</f>
        <v>224957</v>
      </c>
      <c r="M26" s="462"/>
      <c r="O26" s="437" t="s">
        <v>164</v>
      </c>
      <c r="P26" s="475"/>
      <c r="Q26" s="475"/>
      <c r="R26" s="475"/>
      <c r="S26" s="475"/>
      <c r="T26" s="475"/>
      <c r="U26" s="475"/>
      <c r="V26" s="475"/>
      <c r="W26" s="475"/>
      <c r="X26" s="475"/>
      <c r="Y26" s="475"/>
      <c r="Z26" s="475"/>
      <c r="AA26" s="475"/>
      <c r="AB26" s="475"/>
      <c r="AC26" s="475"/>
      <c r="AD26" s="475"/>
    </row>
    <row r="27" spans="1:30" ht="15" customHeight="1" x14ac:dyDescent="0.25">
      <c r="A27" s="112"/>
      <c r="B27" s="262">
        <v>1.1100000000000001</v>
      </c>
      <c r="C27" s="457" t="s">
        <v>237</v>
      </c>
      <c r="D27" s="458"/>
      <c r="E27" s="459"/>
      <c r="F27" s="463">
        <v>1</v>
      </c>
      <c r="G27" s="463"/>
      <c r="H27" s="64" t="s">
        <v>40</v>
      </c>
      <c r="I27" s="113">
        <f>SUM('Cost Estimate'!O65:P65)</f>
        <v>41478.648999999998</v>
      </c>
      <c r="J27" s="272">
        <v>13.5</v>
      </c>
      <c r="K27" s="273">
        <f t="shared" si="2"/>
        <v>5599.6176149999992</v>
      </c>
      <c r="L27" s="461">
        <f t="shared" si="4"/>
        <v>47078.266615</v>
      </c>
      <c r="M27" s="462"/>
      <c r="O27" s="437" t="s">
        <v>164</v>
      </c>
      <c r="P27" s="475"/>
      <c r="Q27" s="475"/>
      <c r="R27" s="475"/>
      <c r="S27" s="475"/>
      <c r="T27" s="475"/>
      <c r="U27" s="475"/>
      <c r="V27" s="475"/>
      <c r="W27" s="475"/>
      <c r="X27" s="475"/>
      <c r="Y27" s="475"/>
      <c r="Z27" s="475"/>
      <c r="AA27" s="475"/>
      <c r="AB27" s="475"/>
      <c r="AC27" s="475"/>
      <c r="AD27" s="475"/>
    </row>
    <row r="28" spans="1:30" ht="15" customHeight="1" x14ac:dyDescent="0.25">
      <c r="A28" s="112"/>
      <c r="B28" s="262">
        <v>1.1200000000000001</v>
      </c>
      <c r="C28" s="457" t="s">
        <v>238</v>
      </c>
      <c r="D28" s="458"/>
      <c r="E28" s="459"/>
      <c r="F28" s="463">
        <v>1</v>
      </c>
      <c r="G28" s="463"/>
      <c r="H28" s="64" t="s">
        <v>40</v>
      </c>
      <c r="I28" s="113">
        <f>SUM('Cost Estimate'!O66:P66)</f>
        <v>19820</v>
      </c>
      <c r="J28" s="272">
        <v>13.5</v>
      </c>
      <c r="K28" s="273">
        <f>I28/100*J28</f>
        <v>2675.7</v>
      </c>
      <c r="L28" s="461">
        <f t="shared" si="4"/>
        <v>22495.7</v>
      </c>
      <c r="M28" s="462"/>
      <c r="O28" s="437" t="s">
        <v>164</v>
      </c>
      <c r="P28" s="475"/>
      <c r="Q28" s="475"/>
      <c r="R28" s="475"/>
      <c r="S28" s="475"/>
      <c r="T28" s="475"/>
      <c r="U28" s="475"/>
      <c r="V28" s="475"/>
      <c r="W28" s="475"/>
      <c r="X28" s="475"/>
      <c r="Y28" s="475"/>
      <c r="Z28" s="475"/>
      <c r="AA28" s="475"/>
      <c r="AB28" s="475"/>
      <c r="AC28" s="475"/>
      <c r="AD28" s="475"/>
    </row>
    <row r="29" spans="1:30" ht="15" customHeight="1" x14ac:dyDescent="0.25">
      <c r="A29" s="112"/>
      <c r="B29" s="262">
        <v>1.1299999999999999</v>
      </c>
      <c r="C29" s="457" t="s">
        <v>239</v>
      </c>
      <c r="D29" s="458"/>
      <c r="E29" s="459"/>
      <c r="F29" s="463">
        <v>1</v>
      </c>
      <c r="G29" s="463"/>
      <c r="H29" s="64" t="s">
        <v>40</v>
      </c>
      <c r="I29" s="113">
        <f>SUM('Cost Estimate'!O67:P67)</f>
        <v>1982</v>
      </c>
      <c r="J29" s="272">
        <v>13.5</v>
      </c>
      <c r="K29" s="273">
        <f t="shared" si="2"/>
        <v>267.57</v>
      </c>
      <c r="L29" s="461">
        <f t="shared" si="4"/>
        <v>2249.5700000000002</v>
      </c>
      <c r="M29" s="462"/>
      <c r="O29" s="437" t="s">
        <v>164</v>
      </c>
      <c r="P29" s="475"/>
      <c r="Q29" s="475"/>
      <c r="R29" s="475"/>
      <c r="S29" s="475"/>
      <c r="T29" s="475"/>
      <c r="U29" s="475"/>
      <c r="V29" s="475"/>
      <c r="W29" s="475"/>
      <c r="X29" s="475"/>
      <c r="Y29" s="475"/>
      <c r="Z29" s="475"/>
      <c r="AA29" s="475"/>
      <c r="AB29" s="475"/>
      <c r="AC29" s="475"/>
      <c r="AD29" s="475"/>
    </row>
    <row r="30" spans="1:30" ht="15" customHeight="1" x14ac:dyDescent="0.25">
      <c r="A30" s="112"/>
      <c r="B30" s="264"/>
      <c r="C30" s="265"/>
      <c r="D30" s="265"/>
      <c r="E30" s="265"/>
      <c r="F30" s="472" t="s">
        <v>240</v>
      </c>
      <c r="G30" s="473"/>
      <c r="H30" s="474"/>
      <c r="I30" s="275">
        <f>SUM(I17:I29)</f>
        <v>381330.64899999998</v>
      </c>
      <c r="J30" s="265"/>
      <c r="K30" s="265"/>
      <c r="L30" s="265"/>
      <c r="M30" s="266"/>
      <c r="O30" s="261"/>
      <c r="P30" s="263"/>
      <c r="Q30" s="263"/>
      <c r="R30" s="263"/>
      <c r="S30" s="263"/>
      <c r="T30" s="263"/>
      <c r="U30" s="263"/>
      <c r="V30" s="263"/>
      <c r="W30" s="263"/>
      <c r="X30" s="263"/>
      <c r="Y30" s="263"/>
      <c r="Z30" s="263"/>
      <c r="AA30" s="263"/>
      <c r="AB30" s="263"/>
      <c r="AC30" s="263"/>
      <c r="AD30" s="263"/>
    </row>
    <row r="31" spans="1:30" ht="6" customHeight="1" x14ac:dyDescent="0.25">
      <c r="A31" s="112"/>
      <c r="B31" s="464"/>
      <c r="C31" s="465"/>
      <c r="D31" s="465"/>
      <c r="E31" s="465"/>
      <c r="F31" s="465"/>
      <c r="G31" s="465"/>
      <c r="H31" s="465"/>
      <c r="I31" s="465"/>
      <c r="J31" s="465"/>
      <c r="K31" s="465"/>
      <c r="L31" s="465"/>
      <c r="M31" s="466"/>
      <c r="O31" s="180"/>
      <c r="P31" s="180"/>
      <c r="Q31" s="180"/>
      <c r="R31" s="180"/>
      <c r="S31" s="180"/>
      <c r="T31" s="180"/>
      <c r="U31" s="180"/>
      <c r="V31" s="180"/>
      <c r="W31" s="180"/>
      <c r="X31" s="180"/>
      <c r="Y31" s="180"/>
      <c r="Z31" s="180"/>
      <c r="AA31" s="180"/>
      <c r="AB31" s="180"/>
      <c r="AC31" s="180"/>
      <c r="AD31" s="180"/>
    </row>
    <row r="32" spans="1:30" ht="15" customHeight="1" x14ac:dyDescent="0.25">
      <c r="A32" s="112"/>
      <c r="B32" s="476" t="s">
        <v>173</v>
      </c>
      <c r="C32" s="477"/>
      <c r="D32" s="477"/>
      <c r="E32" s="477"/>
      <c r="F32" s="477"/>
      <c r="G32" s="477"/>
      <c r="H32" s="477"/>
      <c r="I32" s="477"/>
      <c r="J32" s="478"/>
      <c r="K32" s="479"/>
      <c r="L32" s="470">
        <f>SUM('Cost Estimate'!O76:P77)</f>
        <v>0</v>
      </c>
      <c r="M32" s="471"/>
      <c r="O32" s="424" t="s">
        <v>164</v>
      </c>
      <c r="P32" s="426"/>
      <c r="Q32" s="426"/>
      <c r="R32" s="426"/>
      <c r="S32" s="426"/>
      <c r="T32" s="426"/>
      <c r="U32" s="426"/>
      <c r="V32" s="426"/>
      <c r="W32" s="426"/>
    </row>
    <row r="33" spans="1:30" ht="5.25" customHeight="1" x14ac:dyDescent="0.25">
      <c r="A33" s="112"/>
      <c r="B33" s="177"/>
      <c r="C33" s="178"/>
      <c r="D33" s="178"/>
      <c r="E33" s="178"/>
      <c r="F33" s="178"/>
      <c r="G33" s="178"/>
      <c r="H33" s="178"/>
      <c r="I33" s="178"/>
      <c r="J33" s="267"/>
      <c r="K33" s="267"/>
      <c r="L33" s="191"/>
      <c r="M33" s="179"/>
    </row>
    <row r="34" spans="1:30" ht="15" customHeight="1" thickBot="1" x14ac:dyDescent="0.3">
      <c r="A34" s="112"/>
      <c r="B34" s="480" t="s">
        <v>247</v>
      </c>
      <c r="C34" s="481"/>
      <c r="D34" s="481"/>
      <c r="E34" s="481"/>
      <c r="F34" s="481"/>
      <c r="G34" s="481"/>
      <c r="H34" s="481"/>
      <c r="I34" s="481"/>
      <c r="J34" s="482"/>
      <c r="K34" s="483"/>
      <c r="L34" s="331">
        <f>SUM(L17:M32)</f>
        <v>433213.53661499999</v>
      </c>
      <c r="M34" s="469"/>
      <c r="O34" s="424" t="s">
        <v>245</v>
      </c>
      <c r="P34" s="426"/>
      <c r="Q34" s="426"/>
      <c r="R34" s="426"/>
      <c r="S34" s="426"/>
      <c r="T34" s="426"/>
      <c r="U34" s="426"/>
      <c r="V34" s="426"/>
      <c r="W34" s="426"/>
      <c r="X34" s="426"/>
      <c r="Y34" s="426"/>
      <c r="Z34" s="426"/>
      <c r="AA34" s="426"/>
      <c r="AB34" s="426"/>
      <c r="AC34" s="426"/>
      <c r="AD34" s="426"/>
    </row>
    <row r="35" spans="1:30" ht="6.75" customHeight="1" x14ac:dyDescent="0.25">
      <c r="A35" s="114"/>
      <c r="B35" s="115"/>
      <c r="C35" s="116"/>
      <c r="D35" s="115"/>
      <c r="E35" s="115"/>
      <c r="F35" s="115"/>
      <c r="G35" s="115"/>
      <c r="H35" s="115"/>
      <c r="I35" s="115"/>
      <c r="J35" s="115"/>
      <c r="K35" s="115"/>
      <c r="L35" s="115"/>
      <c r="M35" s="117"/>
      <c r="O35" s="180"/>
      <c r="P35" s="180"/>
      <c r="Q35" s="180"/>
      <c r="R35" s="180"/>
      <c r="S35" s="180"/>
      <c r="T35" s="180"/>
      <c r="U35" s="180"/>
      <c r="V35" s="180"/>
      <c r="W35" s="180"/>
      <c r="X35" s="180"/>
      <c r="Y35" s="180"/>
      <c r="Z35" s="180"/>
      <c r="AA35" s="180"/>
      <c r="AB35" s="180"/>
      <c r="AC35" s="180"/>
      <c r="AD35" s="180"/>
    </row>
    <row r="36" spans="1:30" ht="53.25" customHeight="1" thickBot="1" x14ac:dyDescent="0.3">
      <c r="A36" s="118" t="s">
        <v>17</v>
      </c>
      <c r="B36" s="467" t="s">
        <v>121</v>
      </c>
      <c r="C36" s="467"/>
      <c r="D36" s="467"/>
      <c r="E36" s="467"/>
      <c r="F36" s="467"/>
      <c r="G36" s="467"/>
      <c r="H36" s="467"/>
      <c r="I36" s="467"/>
      <c r="J36" s="467"/>
      <c r="K36" s="467"/>
      <c r="L36" s="467"/>
      <c r="M36" s="468"/>
    </row>
    <row r="37" spans="1:30" ht="11.1" customHeight="1" x14ac:dyDescent="0.25">
      <c r="B37" s="306"/>
      <c r="C37" s="306"/>
      <c r="D37" s="306"/>
      <c r="E37" s="306"/>
      <c r="F37" s="306"/>
      <c r="G37" s="306"/>
      <c r="H37" s="306"/>
      <c r="I37" s="306"/>
      <c r="J37" s="306"/>
      <c r="K37" s="306"/>
      <c r="L37" s="306"/>
      <c r="M37" s="306"/>
    </row>
    <row r="38" spans="1:30" x14ac:dyDescent="0.25">
      <c r="B38" s="306"/>
      <c r="C38" s="306"/>
      <c r="D38" s="306"/>
      <c r="E38" s="306"/>
      <c r="F38" s="306"/>
      <c r="G38" s="306"/>
      <c r="H38" s="306"/>
      <c r="I38" s="306"/>
      <c r="J38" s="306"/>
      <c r="K38" s="306"/>
      <c r="L38" s="306"/>
      <c r="M38" s="306"/>
    </row>
    <row r="39" spans="1:30" ht="12" customHeight="1" x14ac:dyDescent="0.25">
      <c r="B39" s="306"/>
      <c r="C39" s="306"/>
      <c r="D39" s="306"/>
      <c r="E39" s="306"/>
      <c r="F39" s="306"/>
      <c r="G39" s="306"/>
      <c r="H39" s="306"/>
      <c r="I39" s="306"/>
      <c r="J39" s="306"/>
      <c r="K39" s="306"/>
      <c r="L39" s="306"/>
      <c r="M39" s="306"/>
    </row>
  </sheetData>
  <sheetProtection selectLockedCells="1"/>
  <mergeCells count="87">
    <mergeCell ref="B32:K32"/>
    <mergeCell ref="B34:K34"/>
    <mergeCell ref="L16:M16"/>
    <mergeCell ref="O23:AD23"/>
    <mergeCell ref="O24:AD24"/>
    <mergeCell ref="O25:AD25"/>
    <mergeCell ref="O26:AD26"/>
    <mergeCell ref="O27:AD27"/>
    <mergeCell ref="O28:AD28"/>
    <mergeCell ref="O29:AD29"/>
    <mergeCell ref="L23:M23"/>
    <mergeCell ref="L24:M24"/>
    <mergeCell ref="L25:M25"/>
    <mergeCell ref="L26:M26"/>
    <mergeCell ref="L27:M27"/>
    <mergeCell ref="O34:AD34"/>
    <mergeCell ref="O18:AD18"/>
    <mergeCell ref="O19:AD19"/>
    <mergeCell ref="O20:AD20"/>
    <mergeCell ref="O21:AD21"/>
    <mergeCell ref="O22:AD22"/>
    <mergeCell ref="O8:AD8"/>
    <mergeCell ref="O10:AD10"/>
    <mergeCell ref="O12:AD12"/>
    <mergeCell ref="O14:AD14"/>
    <mergeCell ref="O17:AD17"/>
    <mergeCell ref="L22:M22"/>
    <mergeCell ref="C23:E23"/>
    <mergeCell ref="F23:G23"/>
    <mergeCell ref="B38:M39"/>
    <mergeCell ref="B31:M31"/>
    <mergeCell ref="B36:M36"/>
    <mergeCell ref="B37:M37"/>
    <mergeCell ref="L34:M34"/>
    <mergeCell ref="L32:M32"/>
    <mergeCell ref="C28:E28"/>
    <mergeCell ref="F28:G28"/>
    <mergeCell ref="L28:M28"/>
    <mergeCell ref="C29:E29"/>
    <mergeCell ref="F29:G29"/>
    <mergeCell ref="L29:M29"/>
    <mergeCell ref="F30:H30"/>
    <mergeCell ref="C27:E27"/>
    <mergeCell ref="F27:G27"/>
    <mergeCell ref="C20:E20"/>
    <mergeCell ref="F20:G20"/>
    <mergeCell ref="L20:M20"/>
    <mergeCell ref="C21:E21"/>
    <mergeCell ref="F21:G21"/>
    <mergeCell ref="L21:M21"/>
    <mergeCell ref="C24:E24"/>
    <mergeCell ref="F24:G24"/>
    <mergeCell ref="C25:E25"/>
    <mergeCell ref="F25:G25"/>
    <mergeCell ref="C26:E26"/>
    <mergeCell ref="F26:G26"/>
    <mergeCell ref="C22:E22"/>
    <mergeCell ref="F22:G22"/>
    <mergeCell ref="C18:E18"/>
    <mergeCell ref="F18:G18"/>
    <mergeCell ref="L18:M18"/>
    <mergeCell ref="C19:E19"/>
    <mergeCell ref="F19:G19"/>
    <mergeCell ref="L19:M19"/>
    <mergeCell ref="A14:C14"/>
    <mergeCell ref="D14:E14"/>
    <mergeCell ref="F14:I14"/>
    <mergeCell ref="L14:M14"/>
    <mergeCell ref="C17:E17"/>
    <mergeCell ref="F17:G17"/>
    <mergeCell ref="L17:M17"/>
    <mergeCell ref="O32:W32"/>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C119"/>
  <sheetViews>
    <sheetView showZeros="0" zoomScaleNormal="100" zoomScaleSheetLayoutView="100" workbookViewId="0">
      <selection activeCell="C29" sqref="C29:L35"/>
    </sheetView>
  </sheetViews>
  <sheetFormatPr defaultColWidth="9.140625" defaultRowHeight="12.75" x14ac:dyDescent="0.25"/>
  <cols>
    <col min="1" max="1" width="2.28515625" style="4" customWidth="1"/>
    <col min="2" max="2" width="11.42578125" style="4" customWidth="1"/>
    <col min="3" max="3" width="5.42578125" style="4" customWidth="1"/>
    <col min="4" max="4" width="26.42578125" style="4" customWidth="1"/>
    <col min="5" max="6" width="9.140625" style="4"/>
    <col min="7" max="7" width="9.140625" style="4" customWidth="1"/>
    <col min="8" max="8" width="5.42578125" style="4" customWidth="1"/>
    <col min="9" max="12" width="9.140625" style="4"/>
    <col min="13" max="13" width="2.28515625" style="4" customWidth="1"/>
    <col min="14" max="14" width="9.140625" style="4"/>
    <col min="15" max="15" width="13.28515625" style="4" customWidth="1"/>
    <col min="16" max="16384" width="9.140625" style="4"/>
  </cols>
  <sheetData>
    <row r="2" spans="2:29" ht="15.75" customHeight="1" x14ac:dyDescent="0.25">
      <c r="B2" s="370" t="s">
        <v>51</v>
      </c>
      <c r="C2" s="370"/>
      <c r="D2" s="370"/>
      <c r="E2" s="370"/>
      <c r="F2" s="370"/>
      <c r="G2" s="370"/>
      <c r="H2" s="370"/>
      <c r="I2" s="370"/>
      <c r="J2" s="370"/>
      <c r="K2" s="3"/>
      <c r="L2" s="3"/>
    </row>
    <row r="3" spans="2:29" ht="15" customHeight="1" x14ac:dyDescent="0.25">
      <c r="B3" s="370"/>
      <c r="C3" s="370"/>
      <c r="D3" s="370"/>
      <c r="E3" s="370"/>
      <c r="F3" s="370"/>
      <c r="G3" s="370"/>
      <c r="H3" s="370"/>
      <c r="I3" s="370"/>
      <c r="J3" s="370"/>
      <c r="K3" s="3"/>
      <c r="L3" s="3"/>
    </row>
    <row r="4" spans="2:29" ht="15" customHeight="1" x14ac:dyDescent="0.25">
      <c r="B4" s="370"/>
      <c r="C4" s="370"/>
      <c r="D4" s="370"/>
      <c r="E4" s="370"/>
      <c r="F4" s="370"/>
      <c r="G4" s="370"/>
      <c r="H4" s="370"/>
      <c r="I4" s="370"/>
      <c r="J4" s="370"/>
      <c r="K4" s="3"/>
      <c r="L4" s="3"/>
      <c r="N4" s="232"/>
      <c r="O4" s="232"/>
      <c r="P4" s="232"/>
      <c r="Q4" s="232"/>
      <c r="R4" s="232"/>
      <c r="S4" s="232"/>
      <c r="T4" s="232"/>
      <c r="U4" s="232"/>
      <c r="V4" s="232"/>
      <c r="W4" s="232"/>
      <c r="X4" s="232"/>
      <c r="Y4" s="232"/>
      <c r="Z4" s="232"/>
      <c r="AA4" s="232"/>
      <c r="AB4" s="232"/>
      <c r="AC4" s="232"/>
    </row>
    <row r="5" spans="2:29" ht="6" customHeight="1" thickBot="1" x14ac:dyDescent="0.3">
      <c r="B5" s="370"/>
      <c r="C5" s="370"/>
      <c r="D5" s="370"/>
      <c r="E5" s="370"/>
      <c r="F5" s="370"/>
      <c r="G5" s="370"/>
      <c r="H5" s="370"/>
      <c r="I5" s="370"/>
      <c r="J5" s="370"/>
      <c r="K5" s="3"/>
      <c r="L5" s="3"/>
      <c r="N5" s="232"/>
      <c r="O5" s="232"/>
      <c r="P5" s="232"/>
      <c r="Q5" s="232"/>
      <c r="R5" s="232"/>
      <c r="S5" s="232"/>
      <c r="T5" s="232"/>
      <c r="U5" s="232"/>
      <c r="V5" s="232"/>
      <c r="W5" s="232"/>
      <c r="X5" s="232"/>
      <c r="Y5" s="232"/>
      <c r="Z5" s="232"/>
      <c r="AA5" s="232"/>
      <c r="AB5" s="232"/>
      <c r="AC5" s="232"/>
    </row>
    <row r="6" spans="2:29" ht="18" customHeight="1" thickBot="1" x14ac:dyDescent="0.3">
      <c r="B6" s="493"/>
      <c r="C6" s="493"/>
      <c r="D6" s="493"/>
      <c r="E6" s="493"/>
      <c r="F6" s="493"/>
      <c r="G6" s="493"/>
      <c r="H6" s="493"/>
      <c r="I6" s="493"/>
      <c r="J6" s="493"/>
      <c r="K6" s="493"/>
      <c r="L6" s="493"/>
      <c r="N6" s="181" t="s">
        <v>140</v>
      </c>
      <c r="O6" s="180"/>
      <c r="P6" s="539" t="s">
        <v>166</v>
      </c>
      <c r="Q6" s="540"/>
      <c r="R6" s="540"/>
      <c r="S6" s="540"/>
      <c r="T6" s="540"/>
      <c r="U6" s="541"/>
      <c r="V6" s="180"/>
      <c r="W6" s="180"/>
      <c r="X6" s="180"/>
      <c r="Y6" s="180"/>
      <c r="Z6" s="180"/>
      <c r="AA6" s="180"/>
      <c r="AB6" s="180"/>
      <c r="AC6" s="180"/>
    </row>
    <row r="7" spans="2:29" ht="15" customHeight="1" x14ac:dyDescent="0.25">
      <c r="B7" s="533" t="s">
        <v>7</v>
      </c>
      <c r="C7" s="534"/>
      <c r="D7" s="534"/>
      <c r="E7" s="535" t="str">
        <f>'Cost Estimate'!E8</f>
        <v>R2 - Galway Road - Dublin</v>
      </c>
      <c r="F7" s="535"/>
      <c r="G7" s="535"/>
      <c r="H7" s="535"/>
      <c r="I7" s="535"/>
      <c r="J7" s="535"/>
      <c r="K7" s="535"/>
      <c r="L7" s="536"/>
      <c r="N7" s="437" t="s">
        <v>164</v>
      </c>
      <c r="O7" s="475"/>
      <c r="P7" s="475"/>
      <c r="Q7" s="475"/>
      <c r="R7" s="475"/>
      <c r="S7" s="475"/>
      <c r="T7" s="475"/>
      <c r="U7" s="475"/>
      <c r="V7" s="475"/>
      <c r="W7" s="475"/>
      <c r="X7" s="475"/>
      <c r="Y7" s="475"/>
      <c r="Z7" s="475"/>
      <c r="AA7" s="475"/>
      <c r="AB7" s="475"/>
      <c r="AC7" s="475"/>
    </row>
    <row r="8" spans="2:29" ht="6.75" customHeight="1" x14ac:dyDescent="0.25">
      <c r="B8" s="5"/>
      <c r="L8" s="6"/>
      <c r="N8" s="180"/>
      <c r="O8" s="180"/>
      <c r="P8" s="180"/>
      <c r="Q8" s="180"/>
      <c r="R8" s="180"/>
      <c r="S8" s="180"/>
      <c r="T8" s="180"/>
      <c r="U8" s="180"/>
      <c r="V8" s="180"/>
      <c r="W8" s="180"/>
      <c r="X8" s="180"/>
      <c r="Y8" s="180"/>
      <c r="Z8" s="180"/>
      <c r="AA8" s="180"/>
      <c r="AB8" s="180"/>
      <c r="AC8" s="180"/>
    </row>
    <row r="9" spans="2:29" ht="15" customHeight="1" x14ac:dyDescent="0.25">
      <c r="B9" s="513" t="s">
        <v>78</v>
      </c>
      <c r="C9" s="514"/>
      <c r="D9" s="514"/>
      <c r="E9" s="515" t="str">
        <f>'Cost Estimate'!E10</f>
        <v>DLR/22/0015G</v>
      </c>
      <c r="F9" s="515"/>
      <c r="G9" s="515"/>
      <c r="H9" s="515"/>
      <c r="I9" s="515"/>
      <c r="J9" s="515"/>
      <c r="K9" s="515"/>
      <c r="L9" s="516"/>
      <c r="N9" s="437" t="s">
        <v>164</v>
      </c>
      <c r="O9" s="475"/>
      <c r="P9" s="475"/>
      <c r="Q9" s="475"/>
      <c r="R9" s="475"/>
      <c r="S9" s="475"/>
      <c r="T9" s="475"/>
      <c r="U9" s="475"/>
      <c r="V9" s="475"/>
      <c r="W9" s="475"/>
      <c r="X9" s="475"/>
      <c r="Y9" s="475"/>
      <c r="Z9" s="475"/>
      <c r="AA9" s="475"/>
      <c r="AB9" s="475"/>
      <c r="AC9" s="475"/>
    </row>
    <row r="10" spans="2:29" ht="6.75" customHeight="1" x14ac:dyDescent="0.25">
      <c r="B10" s="5"/>
      <c r="L10" s="6"/>
      <c r="N10" s="180"/>
      <c r="O10" s="180"/>
      <c r="P10" s="180"/>
      <c r="Q10" s="180"/>
      <c r="R10" s="180"/>
      <c r="S10" s="180"/>
      <c r="T10" s="180"/>
      <c r="U10" s="180"/>
      <c r="V10" s="180"/>
      <c r="W10" s="180"/>
      <c r="X10" s="180"/>
      <c r="Y10" s="180"/>
      <c r="Z10" s="180"/>
      <c r="AA10" s="180"/>
      <c r="AB10" s="180"/>
      <c r="AC10" s="180"/>
    </row>
    <row r="11" spans="2:29" ht="15" customHeight="1" x14ac:dyDescent="0.25">
      <c r="B11" s="513" t="s">
        <v>87</v>
      </c>
      <c r="C11" s="514"/>
      <c r="D11" s="514"/>
      <c r="E11" s="515" t="str">
        <f>'Cost Estimate'!E12</f>
        <v xml:space="preserve">MTA </v>
      </c>
      <c r="F11" s="515"/>
      <c r="G11" s="515"/>
      <c r="H11" s="515"/>
      <c r="I11" s="515"/>
      <c r="J11" s="515"/>
      <c r="K11" s="515"/>
      <c r="L11" s="516"/>
      <c r="N11" s="437" t="s">
        <v>164</v>
      </c>
      <c r="O11" s="475"/>
      <c r="P11" s="475"/>
      <c r="Q11" s="475"/>
      <c r="R11" s="475"/>
      <c r="S11" s="475"/>
      <c r="T11" s="475"/>
      <c r="U11" s="475"/>
      <c r="V11" s="475"/>
      <c r="W11" s="475"/>
      <c r="X11" s="475"/>
      <c r="Y11" s="475"/>
      <c r="Z11" s="475"/>
      <c r="AA11" s="475"/>
      <c r="AB11" s="475"/>
      <c r="AC11" s="475"/>
    </row>
    <row r="12" spans="2:29" ht="6.75" customHeight="1" x14ac:dyDescent="0.25">
      <c r="B12" s="5"/>
      <c r="L12" s="6"/>
      <c r="N12" s="180"/>
      <c r="O12" s="180"/>
      <c r="P12" s="180"/>
      <c r="Q12" s="180"/>
      <c r="R12" s="180"/>
      <c r="S12" s="180"/>
      <c r="T12" s="180"/>
      <c r="U12" s="180"/>
      <c r="V12" s="180"/>
      <c r="W12" s="180"/>
      <c r="X12" s="180"/>
      <c r="Y12" s="180"/>
      <c r="Z12" s="180"/>
      <c r="AA12" s="180"/>
      <c r="AB12" s="180"/>
      <c r="AC12" s="180"/>
    </row>
    <row r="13" spans="2:29" ht="15" customHeight="1" x14ac:dyDescent="0.25">
      <c r="B13" s="513" t="s">
        <v>0</v>
      </c>
      <c r="C13" s="514"/>
      <c r="D13" s="514"/>
      <c r="E13" s="515" t="str">
        <f>'Cost Estimate'!E14</f>
        <v>South Dublin Council</v>
      </c>
      <c r="F13" s="515"/>
      <c r="G13" s="515"/>
      <c r="H13" s="515"/>
      <c r="I13" s="515"/>
      <c r="J13" s="515"/>
      <c r="K13" s="515"/>
      <c r="L13" s="516"/>
      <c r="N13" s="437" t="s">
        <v>164</v>
      </c>
      <c r="O13" s="475"/>
      <c r="P13" s="475"/>
      <c r="Q13" s="475"/>
      <c r="R13" s="475"/>
      <c r="S13" s="475"/>
      <c r="T13" s="475"/>
      <c r="U13" s="475"/>
      <c r="V13" s="475"/>
      <c r="W13" s="475"/>
      <c r="X13" s="475"/>
      <c r="Y13" s="475"/>
      <c r="Z13" s="475"/>
      <c r="AA13" s="475"/>
      <c r="AB13" s="475"/>
      <c r="AC13" s="475"/>
    </row>
    <row r="14" spans="2:29" ht="6.75" customHeight="1" x14ac:dyDescent="0.25">
      <c r="B14" s="5"/>
      <c r="L14" s="6"/>
      <c r="N14" s="180"/>
      <c r="O14" s="180"/>
      <c r="P14" s="180"/>
      <c r="Q14" s="180"/>
      <c r="R14" s="180"/>
      <c r="S14" s="180"/>
      <c r="T14" s="180"/>
      <c r="U14" s="180"/>
      <c r="V14" s="180"/>
      <c r="W14" s="180"/>
      <c r="X14" s="180"/>
      <c r="Y14" s="180"/>
      <c r="Z14" s="180"/>
      <c r="AA14" s="180"/>
      <c r="AB14" s="180"/>
      <c r="AC14" s="180"/>
    </row>
    <row r="15" spans="2:29" ht="15" x14ac:dyDescent="0.25">
      <c r="B15" s="513" t="s">
        <v>50</v>
      </c>
      <c r="C15" s="514"/>
      <c r="D15" s="514"/>
      <c r="E15" s="515" t="str">
        <f>'Cost Estimate'!O10</f>
        <v>Sally Gate - SDC</v>
      </c>
      <c r="F15" s="515"/>
      <c r="G15" s="515"/>
      <c r="H15" s="515"/>
      <c r="I15" s="515"/>
      <c r="J15" s="515"/>
      <c r="K15" s="515"/>
      <c r="L15" s="516"/>
      <c r="N15" s="437" t="s">
        <v>164</v>
      </c>
      <c r="O15" s="475"/>
      <c r="P15" s="475"/>
      <c r="Q15" s="475"/>
      <c r="R15" s="475"/>
      <c r="S15" s="475"/>
      <c r="T15" s="475"/>
      <c r="U15" s="475"/>
      <c r="V15" s="475"/>
      <c r="W15" s="475"/>
      <c r="X15" s="475"/>
      <c r="Y15" s="475"/>
      <c r="Z15" s="475"/>
      <c r="AA15" s="475"/>
      <c r="AB15" s="475"/>
      <c r="AC15" s="475"/>
    </row>
    <row r="16" spans="2:29" ht="6.75" customHeight="1" thickBot="1" x14ac:dyDescent="0.3">
      <c r="B16" s="7"/>
      <c r="C16" s="8"/>
      <c r="D16" s="8"/>
      <c r="E16" s="8"/>
      <c r="F16" s="8"/>
      <c r="G16" s="8"/>
      <c r="H16" s="8"/>
      <c r="I16" s="8"/>
      <c r="J16" s="8"/>
      <c r="K16" s="8"/>
      <c r="L16" s="9"/>
      <c r="N16" s="232"/>
      <c r="O16" s="232"/>
      <c r="P16" s="232"/>
      <c r="Q16" s="232"/>
      <c r="R16" s="232"/>
      <c r="S16" s="232"/>
      <c r="T16" s="232"/>
      <c r="U16" s="232"/>
      <c r="V16" s="232"/>
      <c r="W16" s="232"/>
      <c r="X16" s="232"/>
      <c r="Y16" s="232"/>
      <c r="Z16" s="232"/>
      <c r="AA16" s="232"/>
      <c r="AB16" s="232"/>
      <c r="AC16" s="232"/>
    </row>
    <row r="17" spans="2:29" s="10" customFormat="1" ht="15" customHeight="1" x14ac:dyDescent="0.25">
      <c r="B17" s="532">
        <v>1</v>
      </c>
      <c r="C17" s="537" t="s">
        <v>8</v>
      </c>
      <c r="D17" s="537"/>
      <c r="E17" s="537"/>
      <c r="F17" s="537"/>
      <c r="G17" s="537"/>
      <c r="H17" s="537"/>
      <c r="I17" s="537"/>
      <c r="J17" s="537"/>
      <c r="K17" s="537"/>
      <c r="L17" s="538"/>
      <c r="N17" s="257"/>
      <c r="O17" s="257"/>
      <c r="P17" s="257"/>
      <c r="Q17" s="257"/>
      <c r="R17" s="257"/>
      <c r="S17" s="257"/>
      <c r="T17" s="257"/>
      <c r="U17" s="257"/>
      <c r="V17" s="257"/>
      <c r="W17" s="257"/>
      <c r="X17" s="257"/>
      <c r="Y17" s="257"/>
      <c r="Z17" s="257"/>
      <c r="AA17" s="257"/>
      <c r="AB17" s="257"/>
      <c r="AC17" s="257"/>
    </row>
    <row r="18" spans="2:29" ht="12.75" customHeight="1" x14ac:dyDescent="0.25">
      <c r="B18" s="486"/>
      <c r="C18" s="521" t="s">
        <v>131</v>
      </c>
      <c r="D18" s="522"/>
      <c r="E18" s="522"/>
      <c r="F18" s="522"/>
      <c r="G18" s="522"/>
      <c r="H18" s="522"/>
      <c r="I18" s="522"/>
      <c r="J18" s="522"/>
      <c r="K18" s="522"/>
      <c r="L18" s="523"/>
      <c r="N18" s="507" t="s">
        <v>134</v>
      </c>
      <c r="O18" s="475"/>
      <c r="P18" s="475"/>
      <c r="Q18" s="475"/>
      <c r="R18" s="475"/>
      <c r="S18" s="475"/>
      <c r="T18" s="232"/>
      <c r="U18" s="232"/>
      <c r="V18" s="232"/>
      <c r="W18" s="232"/>
      <c r="X18" s="232"/>
      <c r="Y18" s="232"/>
      <c r="Z18" s="232"/>
      <c r="AA18" s="232"/>
      <c r="AB18" s="232"/>
      <c r="AC18" s="232"/>
    </row>
    <row r="19" spans="2:29" x14ac:dyDescent="0.25">
      <c r="B19" s="486"/>
      <c r="C19" s="524"/>
      <c r="D19" s="525"/>
      <c r="E19" s="525"/>
      <c r="F19" s="525"/>
      <c r="G19" s="525"/>
      <c r="H19" s="525"/>
      <c r="I19" s="525"/>
      <c r="J19" s="525"/>
      <c r="K19" s="525"/>
      <c r="L19" s="526"/>
      <c r="N19" s="232"/>
      <c r="O19" s="232"/>
      <c r="P19" s="232"/>
      <c r="Q19" s="232"/>
      <c r="R19" s="232"/>
      <c r="S19" s="232"/>
      <c r="T19" s="232"/>
      <c r="U19" s="232"/>
      <c r="V19" s="232"/>
      <c r="W19" s="232"/>
      <c r="X19" s="232"/>
      <c r="Y19" s="232"/>
      <c r="Z19" s="232"/>
      <c r="AA19" s="232"/>
      <c r="AB19" s="232"/>
      <c r="AC19" s="232"/>
    </row>
    <row r="20" spans="2:29" x14ac:dyDescent="0.25">
      <c r="B20" s="486"/>
      <c r="C20" s="524"/>
      <c r="D20" s="525"/>
      <c r="E20" s="525"/>
      <c r="F20" s="525"/>
      <c r="G20" s="525"/>
      <c r="H20" s="525"/>
      <c r="I20" s="525"/>
      <c r="J20" s="525"/>
      <c r="K20" s="525"/>
      <c r="L20" s="526"/>
      <c r="N20" s="232"/>
      <c r="O20" s="232"/>
      <c r="P20" s="232"/>
      <c r="Q20" s="232"/>
      <c r="R20" s="232"/>
      <c r="S20" s="232"/>
      <c r="T20" s="232"/>
      <c r="U20" s="232"/>
      <c r="V20" s="232"/>
      <c r="W20" s="232"/>
      <c r="X20" s="232"/>
      <c r="Y20" s="232"/>
      <c r="Z20" s="232"/>
      <c r="AA20" s="232"/>
      <c r="AB20" s="232"/>
      <c r="AC20" s="232"/>
    </row>
    <row r="21" spans="2:29" x14ac:dyDescent="0.25">
      <c r="B21" s="486"/>
      <c r="C21" s="524"/>
      <c r="D21" s="525"/>
      <c r="E21" s="525"/>
      <c r="F21" s="525"/>
      <c r="G21" s="525"/>
      <c r="H21" s="525"/>
      <c r="I21" s="525"/>
      <c r="J21" s="525"/>
      <c r="K21" s="525"/>
      <c r="L21" s="526"/>
      <c r="N21" s="232"/>
      <c r="O21" s="232"/>
      <c r="P21" s="232"/>
      <c r="Q21" s="232"/>
      <c r="R21" s="232"/>
      <c r="S21" s="232"/>
      <c r="T21" s="232"/>
      <c r="U21" s="232"/>
      <c r="V21" s="232"/>
      <c r="W21" s="232"/>
      <c r="X21" s="232"/>
      <c r="Y21" s="232"/>
      <c r="Z21" s="232"/>
      <c r="AA21" s="232"/>
      <c r="AB21" s="232"/>
      <c r="AC21" s="232"/>
    </row>
    <row r="22" spans="2:29" x14ac:dyDescent="0.25">
      <c r="B22" s="486"/>
      <c r="C22" s="524"/>
      <c r="D22" s="525"/>
      <c r="E22" s="525"/>
      <c r="F22" s="525"/>
      <c r="G22" s="525"/>
      <c r="H22" s="525"/>
      <c r="I22" s="525"/>
      <c r="J22" s="525"/>
      <c r="K22" s="525"/>
      <c r="L22" s="526"/>
      <c r="N22" s="232"/>
      <c r="O22" s="232"/>
      <c r="P22" s="232"/>
      <c r="Q22" s="232"/>
      <c r="R22" s="232"/>
      <c r="S22" s="232"/>
      <c r="T22" s="232"/>
      <c r="U22" s="232"/>
      <c r="V22" s="232"/>
      <c r="W22" s="232"/>
      <c r="X22" s="232"/>
      <c r="Y22" s="232"/>
      <c r="Z22" s="232"/>
      <c r="AA22" s="232"/>
      <c r="AB22" s="232"/>
      <c r="AC22" s="232"/>
    </row>
    <row r="23" spans="2:29" x14ac:dyDescent="0.25">
      <c r="B23" s="486"/>
      <c r="C23" s="524"/>
      <c r="D23" s="525"/>
      <c r="E23" s="525"/>
      <c r="F23" s="525"/>
      <c r="G23" s="525"/>
      <c r="H23" s="525"/>
      <c r="I23" s="525"/>
      <c r="J23" s="525"/>
      <c r="K23" s="525"/>
      <c r="L23" s="526"/>
      <c r="N23" s="232"/>
      <c r="O23" s="232"/>
      <c r="P23" s="232"/>
      <c r="Q23" s="232"/>
      <c r="R23" s="232"/>
      <c r="S23" s="232"/>
      <c r="T23" s="232"/>
      <c r="U23" s="232"/>
      <c r="V23" s="232"/>
      <c r="W23" s="232"/>
      <c r="X23" s="232"/>
      <c r="Y23" s="232"/>
      <c r="Z23" s="232"/>
      <c r="AA23" s="232"/>
      <c r="AB23" s="232"/>
      <c r="AC23" s="232"/>
    </row>
    <row r="24" spans="2:29" ht="14.25" customHeight="1" x14ac:dyDescent="0.25">
      <c r="B24" s="486"/>
      <c r="C24" s="524"/>
      <c r="D24" s="525"/>
      <c r="E24" s="525"/>
      <c r="F24" s="525"/>
      <c r="G24" s="525"/>
      <c r="H24" s="525"/>
      <c r="I24" s="525"/>
      <c r="J24" s="525"/>
      <c r="K24" s="525"/>
      <c r="L24" s="526"/>
      <c r="N24" s="232"/>
      <c r="O24" s="232"/>
      <c r="P24" s="232"/>
      <c r="Q24" s="232"/>
      <c r="R24" s="232"/>
      <c r="S24" s="232"/>
      <c r="T24" s="232"/>
      <c r="U24" s="232"/>
      <c r="V24" s="232"/>
      <c r="W24" s="232"/>
      <c r="X24" s="232"/>
      <c r="Y24" s="232"/>
      <c r="Z24" s="232"/>
      <c r="AA24" s="232"/>
      <c r="AB24" s="232"/>
      <c r="AC24" s="232"/>
    </row>
    <row r="25" spans="2:29" x14ac:dyDescent="0.25">
      <c r="B25" s="486"/>
      <c r="C25" s="524"/>
      <c r="D25" s="525"/>
      <c r="E25" s="525"/>
      <c r="F25" s="525"/>
      <c r="G25" s="525"/>
      <c r="H25" s="525"/>
      <c r="I25" s="525"/>
      <c r="J25" s="525"/>
      <c r="K25" s="525"/>
      <c r="L25" s="526"/>
      <c r="N25" s="232"/>
      <c r="O25" s="232"/>
      <c r="P25" s="232"/>
      <c r="Q25" s="232"/>
      <c r="R25" s="232"/>
      <c r="S25" s="232"/>
      <c r="T25" s="232"/>
      <c r="U25" s="232"/>
      <c r="V25" s="232"/>
      <c r="W25" s="232"/>
      <c r="X25" s="232"/>
      <c r="Y25" s="232"/>
      <c r="Z25" s="232"/>
      <c r="AA25" s="232"/>
      <c r="AB25" s="232"/>
      <c r="AC25" s="232"/>
    </row>
    <row r="26" spans="2:29" x14ac:dyDescent="0.25">
      <c r="B26" s="486"/>
      <c r="C26" s="524"/>
      <c r="D26" s="525"/>
      <c r="E26" s="525"/>
      <c r="F26" s="525"/>
      <c r="G26" s="525"/>
      <c r="H26" s="525"/>
      <c r="I26" s="525"/>
      <c r="J26" s="525"/>
      <c r="K26" s="525"/>
      <c r="L26" s="526"/>
      <c r="N26" s="232"/>
      <c r="O26" s="232"/>
      <c r="P26" s="232"/>
      <c r="Q26" s="232"/>
      <c r="R26" s="232"/>
      <c r="S26" s="232"/>
      <c r="T26" s="232"/>
      <c r="U26" s="232"/>
      <c r="V26" s="232"/>
      <c r="W26" s="232"/>
      <c r="X26" s="232"/>
      <c r="Y26" s="232"/>
      <c r="Z26" s="232"/>
      <c r="AA26" s="232"/>
      <c r="AB26" s="232"/>
      <c r="AC26" s="232"/>
    </row>
    <row r="27" spans="2:29" ht="6.75" customHeight="1" x14ac:dyDescent="0.25">
      <c r="B27" s="486"/>
      <c r="C27" s="527"/>
      <c r="D27" s="528"/>
      <c r="E27" s="528"/>
      <c r="F27" s="528"/>
      <c r="G27" s="528"/>
      <c r="H27" s="528"/>
      <c r="I27" s="528"/>
      <c r="J27" s="528"/>
      <c r="K27" s="528"/>
      <c r="L27" s="529"/>
      <c r="N27" s="232"/>
      <c r="O27" s="232"/>
      <c r="P27" s="232"/>
      <c r="Q27" s="232"/>
      <c r="R27" s="232"/>
      <c r="S27" s="232"/>
      <c r="T27" s="232"/>
      <c r="U27" s="232"/>
      <c r="V27" s="232"/>
      <c r="W27" s="232"/>
      <c r="X27" s="232"/>
      <c r="Y27" s="232"/>
      <c r="Z27" s="232"/>
      <c r="AA27" s="232"/>
      <c r="AB27" s="232"/>
      <c r="AC27" s="232"/>
    </row>
    <row r="28" spans="2:29" s="10" customFormat="1" x14ac:dyDescent="0.25">
      <c r="B28" s="486">
        <v>2</v>
      </c>
      <c r="C28" s="487" t="s">
        <v>54</v>
      </c>
      <c r="D28" s="487"/>
      <c r="E28" s="487"/>
      <c r="F28" s="487"/>
      <c r="G28" s="487"/>
      <c r="H28" s="487"/>
      <c r="I28" s="487"/>
      <c r="J28" s="487"/>
      <c r="K28" s="487"/>
      <c r="L28" s="488"/>
      <c r="N28" s="257"/>
      <c r="O28" s="257"/>
      <c r="P28" s="257"/>
      <c r="Q28" s="257"/>
      <c r="R28" s="257"/>
      <c r="S28" s="257"/>
      <c r="T28" s="257"/>
      <c r="U28" s="257"/>
      <c r="V28" s="257"/>
      <c r="W28" s="257"/>
      <c r="X28" s="257"/>
      <c r="Y28" s="257"/>
      <c r="Z28" s="257"/>
      <c r="AA28" s="257"/>
      <c r="AB28" s="257"/>
      <c r="AC28" s="257"/>
    </row>
    <row r="29" spans="2:29" ht="15" customHeight="1" x14ac:dyDescent="0.25">
      <c r="B29" s="486"/>
      <c r="C29" s="517" t="s">
        <v>227</v>
      </c>
      <c r="D29" s="517"/>
      <c r="E29" s="517"/>
      <c r="F29" s="517"/>
      <c r="G29" s="517"/>
      <c r="H29" s="517"/>
      <c r="I29" s="517"/>
      <c r="J29" s="517"/>
      <c r="K29" s="517"/>
      <c r="L29" s="518"/>
      <c r="N29" s="232"/>
      <c r="O29" s="232"/>
      <c r="P29" s="232"/>
      <c r="Q29" s="232"/>
      <c r="R29" s="232"/>
      <c r="S29" s="232"/>
      <c r="T29" s="232"/>
      <c r="U29" s="232"/>
      <c r="V29" s="232"/>
      <c r="W29" s="232"/>
      <c r="X29" s="232"/>
      <c r="Y29" s="232"/>
      <c r="Z29" s="232"/>
      <c r="AA29" s="232"/>
      <c r="AB29" s="232"/>
      <c r="AC29" s="232"/>
    </row>
    <row r="30" spans="2:29" ht="15" x14ac:dyDescent="0.25">
      <c r="B30" s="486"/>
      <c r="C30" s="517"/>
      <c r="D30" s="517"/>
      <c r="E30" s="517"/>
      <c r="F30" s="517"/>
      <c r="G30" s="517"/>
      <c r="H30" s="517"/>
      <c r="I30" s="517"/>
      <c r="J30" s="517"/>
      <c r="K30" s="517"/>
      <c r="L30" s="518"/>
      <c r="N30" s="437" t="s">
        <v>133</v>
      </c>
      <c r="O30" s="475"/>
      <c r="P30" s="475"/>
      <c r="Q30" s="475"/>
      <c r="R30" s="475"/>
      <c r="S30" s="475"/>
      <c r="T30" s="475"/>
      <c r="U30" s="475"/>
      <c r="V30" s="475"/>
      <c r="W30" s="475"/>
      <c r="X30" s="475"/>
      <c r="Y30" s="475"/>
      <c r="Z30" s="475"/>
      <c r="AA30" s="475"/>
      <c r="AB30" s="475"/>
      <c r="AC30" s="475"/>
    </row>
    <row r="31" spans="2:29" x14ac:dyDescent="0.25">
      <c r="B31" s="486"/>
      <c r="C31" s="517"/>
      <c r="D31" s="517"/>
      <c r="E31" s="517"/>
      <c r="F31" s="517"/>
      <c r="G31" s="517"/>
      <c r="H31" s="517"/>
      <c r="I31" s="517"/>
      <c r="J31" s="517"/>
      <c r="K31" s="517"/>
      <c r="L31" s="518"/>
      <c r="N31" s="232"/>
      <c r="O31" s="232"/>
      <c r="P31" s="232"/>
      <c r="Q31" s="232"/>
      <c r="R31" s="232"/>
      <c r="S31" s="232"/>
      <c r="T31" s="232"/>
      <c r="U31" s="232"/>
      <c r="V31" s="232"/>
      <c r="W31" s="232"/>
      <c r="X31" s="232"/>
      <c r="Y31" s="232"/>
      <c r="Z31" s="232"/>
      <c r="AA31" s="232"/>
      <c r="AB31" s="232"/>
      <c r="AC31" s="232"/>
    </row>
    <row r="32" spans="2:29" x14ac:dyDescent="0.25">
      <c r="B32" s="486"/>
      <c r="C32" s="517"/>
      <c r="D32" s="517"/>
      <c r="E32" s="517"/>
      <c r="F32" s="517"/>
      <c r="G32" s="517"/>
      <c r="H32" s="517"/>
      <c r="I32" s="517"/>
      <c r="J32" s="517"/>
      <c r="K32" s="517"/>
      <c r="L32" s="518"/>
      <c r="N32" s="232"/>
      <c r="O32" s="232"/>
      <c r="P32" s="232"/>
      <c r="Q32" s="232"/>
      <c r="R32" s="232"/>
      <c r="S32" s="232"/>
      <c r="T32" s="232"/>
      <c r="U32" s="232"/>
      <c r="V32" s="232"/>
      <c r="W32" s="232"/>
      <c r="X32" s="232"/>
      <c r="Y32" s="232"/>
      <c r="Z32" s="232"/>
      <c r="AA32" s="232"/>
      <c r="AB32" s="232"/>
      <c r="AC32" s="232"/>
    </row>
    <row r="33" spans="2:29" s="10" customFormat="1" x14ac:dyDescent="0.25">
      <c r="B33" s="486"/>
      <c r="C33" s="517"/>
      <c r="D33" s="517"/>
      <c r="E33" s="517"/>
      <c r="F33" s="517"/>
      <c r="G33" s="517"/>
      <c r="H33" s="517"/>
      <c r="I33" s="517"/>
      <c r="J33" s="517"/>
      <c r="K33" s="517"/>
      <c r="L33" s="518"/>
      <c r="N33" s="257"/>
      <c r="O33" s="257"/>
      <c r="P33" s="257"/>
      <c r="Q33" s="257"/>
      <c r="R33" s="257"/>
      <c r="S33" s="257"/>
      <c r="T33" s="257"/>
      <c r="U33" s="257"/>
      <c r="V33" s="257"/>
      <c r="W33" s="257"/>
      <c r="X33" s="257"/>
      <c r="Y33" s="257"/>
      <c r="Z33" s="257"/>
      <c r="AA33" s="257"/>
      <c r="AB33" s="257"/>
      <c r="AC33" s="257"/>
    </row>
    <row r="34" spans="2:29" s="10" customFormat="1" x14ac:dyDescent="0.25">
      <c r="B34" s="486"/>
      <c r="C34" s="517"/>
      <c r="D34" s="517"/>
      <c r="E34" s="517"/>
      <c r="F34" s="517"/>
      <c r="G34" s="517"/>
      <c r="H34" s="517"/>
      <c r="I34" s="517"/>
      <c r="J34" s="517"/>
      <c r="K34" s="517"/>
      <c r="L34" s="518"/>
      <c r="N34" s="257"/>
      <c r="O34" s="257"/>
      <c r="P34" s="257"/>
      <c r="Q34" s="257"/>
      <c r="R34" s="257"/>
      <c r="S34" s="257"/>
      <c r="T34" s="257"/>
      <c r="U34" s="257"/>
      <c r="V34" s="257"/>
      <c r="W34" s="257"/>
      <c r="X34" s="257"/>
      <c r="Y34" s="257"/>
      <c r="Z34" s="257"/>
      <c r="AA34" s="257"/>
      <c r="AB34" s="257"/>
      <c r="AC34" s="257"/>
    </row>
    <row r="35" spans="2:29" ht="6.75" customHeight="1" x14ac:dyDescent="0.25">
      <c r="B35" s="486"/>
      <c r="C35" s="519"/>
      <c r="D35" s="519"/>
      <c r="E35" s="519"/>
      <c r="F35" s="519"/>
      <c r="G35" s="519"/>
      <c r="H35" s="519"/>
      <c r="I35" s="519"/>
      <c r="J35" s="519"/>
      <c r="K35" s="519"/>
      <c r="L35" s="520"/>
      <c r="N35" s="232"/>
      <c r="O35" s="232"/>
      <c r="P35" s="232"/>
      <c r="Q35" s="232"/>
      <c r="R35" s="232"/>
      <c r="S35" s="232"/>
      <c r="T35" s="232"/>
      <c r="U35" s="232"/>
      <c r="V35" s="232"/>
      <c r="W35" s="232"/>
      <c r="X35" s="232"/>
      <c r="Y35" s="232"/>
      <c r="Z35" s="232"/>
      <c r="AA35" s="232"/>
      <c r="AB35" s="232"/>
      <c r="AC35" s="232"/>
    </row>
    <row r="36" spans="2:29" s="10" customFormat="1" x14ac:dyDescent="0.25">
      <c r="B36" s="486">
        <v>3</v>
      </c>
      <c r="C36" s="487" t="s">
        <v>14</v>
      </c>
      <c r="D36" s="487"/>
      <c r="E36" s="487"/>
      <c r="F36" s="487"/>
      <c r="G36" s="487"/>
      <c r="H36" s="487"/>
      <c r="I36" s="487"/>
      <c r="J36" s="487"/>
      <c r="K36" s="487"/>
      <c r="L36" s="488"/>
      <c r="N36" s="257"/>
      <c r="O36" s="257"/>
      <c r="P36" s="257"/>
      <c r="Q36" s="257"/>
      <c r="R36" s="257"/>
      <c r="S36" s="257"/>
      <c r="T36" s="257"/>
      <c r="U36" s="257"/>
      <c r="V36" s="257"/>
      <c r="W36" s="257"/>
      <c r="X36" s="257"/>
      <c r="Y36" s="257"/>
      <c r="Z36" s="257"/>
      <c r="AA36" s="257"/>
      <c r="AB36" s="257"/>
      <c r="AC36" s="257"/>
    </row>
    <row r="37" spans="2:29" ht="15" customHeight="1" x14ac:dyDescent="0.25">
      <c r="B37" s="486"/>
      <c r="C37" s="517" t="s">
        <v>225</v>
      </c>
      <c r="D37" s="517"/>
      <c r="E37" s="517"/>
      <c r="F37" s="517"/>
      <c r="G37" s="517"/>
      <c r="H37" s="517"/>
      <c r="I37" s="517"/>
      <c r="J37" s="517"/>
      <c r="K37" s="517"/>
      <c r="L37" s="518"/>
      <c r="N37" s="437" t="s">
        <v>133</v>
      </c>
      <c r="O37" s="475"/>
      <c r="P37" s="475"/>
      <c r="Q37" s="475"/>
      <c r="R37" s="475"/>
      <c r="S37" s="475"/>
      <c r="T37" s="475"/>
      <c r="U37" s="475"/>
      <c r="V37" s="475"/>
      <c r="W37" s="475"/>
      <c r="X37" s="475"/>
      <c r="Y37" s="475"/>
      <c r="Z37" s="475"/>
      <c r="AA37" s="475"/>
      <c r="AB37" s="475"/>
      <c r="AC37" s="475"/>
    </row>
    <row r="38" spans="2:29" ht="15" customHeight="1" x14ac:dyDescent="0.25">
      <c r="B38" s="486"/>
      <c r="C38" s="517"/>
      <c r="D38" s="517"/>
      <c r="E38" s="517"/>
      <c r="F38" s="517"/>
      <c r="G38" s="517"/>
      <c r="H38" s="517"/>
      <c r="I38" s="517"/>
      <c r="J38" s="517"/>
      <c r="K38" s="517"/>
      <c r="L38" s="518"/>
      <c r="N38" s="232"/>
      <c r="O38" s="232"/>
      <c r="P38" s="232"/>
      <c r="Q38" s="232"/>
      <c r="R38" s="232"/>
      <c r="S38" s="232"/>
      <c r="T38" s="232"/>
      <c r="U38" s="232"/>
      <c r="V38" s="232"/>
      <c r="W38" s="232"/>
      <c r="X38" s="232"/>
      <c r="Y38" s="232"/>
      <c r="Z38" s="232"/>
      <c r="AA38" s="232"/>
      <c r="AB38" s="232"/>
      <c r="AC38" s="232"/>
    </row>
    <row r="39" spans="2:29" x14ac:dyDescent="0.25">
      <c r="B39" s="486"/>
      <c r="C39" s="517"/>
      <c r="D39" s="517"/>
      <c r="E39" s="517"/>
      <c r="F39" s="517"/>
      <c r="G39" s="517"/>
      <c r="H39" s="517"/>
      <c r="I39" s="517"/>
      <c r="J39" s="517"/>
      <c r="K39" s="517"/>
      <c r="L39" s="518"/>
      <c r="N39" s="232"/>
      <c r="O39" s="232"/>
      <c r="P39" s="232"/>
      <c r="Q39" s="232"/>
      <c r="R39" s="232"/>
      <c r="S39" s="232"/>
      <c r="T39" s="232"/>
      <c r="U39" s="232"/>
      <c r="V39" s="232"/>
      <c r="W39" s="232"/>
      <c r="X39" s="232"/>
      <c r="Y39" s="232"/>
      <c r="Z39" s="232"/>
      <c r="AA39" s="232"/>
      <c r="AB39" s="232"/>
      <c r="AC39" s="232"/>
    </row>
    <row r="40" spans="2:29" x14ac:dyDescent="0.25">
      <c r="B40" s="486"/>
      <c r="C40" s="517"/>
      <c r="D40" s="517"/>
      <c r="E40" s="517"/>
      <c r="F40" s="517"/>
      <c r="G40" s="517"/>
      <c r="H40" s="517"/>
      <c r="I40" s="517"/>
      <c r="J40" s="517"/>
      <c r="K40" s="517"/>
      <c r="L40" s="518"/>
      <c r="N40" s="232"/>
      <c r="O40" s="232"/>
      <c r="P40" s="232"/>
      <c r="Q40" s="232"/>
      <c r="R40" s="232"/>
      <c r="S40" s="232"/>
      <c r="T40" s="232"/>
      <c r="U40" s="232"/>
      <c r="V40" s="232"/>
      <c r="W40" s="232"/>
      <c r="X40" s="232"/>
      <c r="Y40" s="232"/>
      <c r="Z40" s="232"/>
      <c r="AA40" s="232"/>
      <c r="AB40" s="232"/>
      <c r="AC40" s="232"/>
    </row>
    <row r="41" spans="2:29" s="10" customFormat="1" x14ac:dyDescent="0.25">
      <c r="B41" s="486"/>
      <c r="C41" s="517"/>
      <c r="D41" s="517"/>
      <c r="E41" s="517"/>
      <c r="F41" s="517"/>
      <c r="G41" s="517"/>
      <c r="H41" s="517"/>
      <c r="I41" s="517"/>
      <c r="J41" s="517"/>
      <c r="K41" s="517"/>
      <c r="L41" s="518"/>
      <c r="N41" s="257"/>
      <c r="O41" s="257"/>
      <c r="P41" s="257"/>
      <c r="Q41" s="257"/>
      <c r="R41" s="257"/>
      <c r="S41" s="257"/>
      <c r="T41" s="257"/>
      <c r="U41" s="257"/>
      <c r="V41" s="257"/>
      <c r="W41" s="257"/>
      <c r="X41" s="257"/>
      <c r="Y41" s="257"/>
      <c r="Z41" s="257"/>
      <c r="AA41" s="257"/>
      <c r="AB41" s="257"/>
      <c r="AC41" s="257"/>
    </row>
    <row r="42" spans="2:29" s="10" customFormat="1" x14ac:dyDescent="0.25">
      <c r="B42" s="486"/>
      <c r="C42" s="517"/>
      <c r="D42" s="517"/>
      <c r="E42" s="517"/>
      <c r="F42" s="517"/>
      <c r="G42" s="517"/>
      <c r="H42" s="517"/>
      <c r="I42" s="517"/>
      <c r="J42" s="517"/>
      <c r="K42" s="517"/>
      <c r="L42" s="518"/>
      <c r="N42" s="257"/>
      <c r="O42" s="257"/>
      <c r="P42" s="257"/>
      <c r="Q42" s="257"/>
      <c r="R42" s="257"/>
      <c r="S42" s="257"/>
      <c r="T42" s="257"/>
      <c r="U42" s="257"/>
      <c r="V42" s="257"/>
      <c r="W42" s="257"/>
      <c r="X42" s="257"/>
      <c r="Y42" s="257"/>
      <c r="Z42" s="257"/>
      <c r="AA42" s="257"/>
      <c r="AB42" s="257"/>
      <c r="AC42" s="257"/>
    </row>
    <row r="43" spans="2:29" ht="6.75" customHeight="1" x14ac:dyDescent="0.25">
      <c r="B43" s="486"/>
      <c r="C43" s="519"/>
      <c r="D43" s="519"/>
      <c r="E43" s="519"/>
      <c r="F43" s="519"/>
      <c r="G43" s="519"/>
      <c r="H43" s="519"/>
      <c r="I43" s="519"/>
      <c r="J43" s="519"/>
      <c r="K43" s="519"/>
      <c r="L43" s="520"/>
      <c r="N43" s="232"/>
      <c r="O43" s="232"/>
      <c r="P43" s="232"/>
      <c r="Q43" s="232"/>
      <c r="R43" s="232"/>
      <c r="S43" s="232"/>
      <c r="T43" s="232"/>
      <c r="U43" s="232"/>
      <c r="V43" s="232"/>
      <c r="W43" s="232"/>
      <c r="X43" s="232"/>
      <c r="Y43" s="232"/>
      <c r="Z43" s="232"/>
      <c r="AA43" s="232"/>
      <c r="AB43" s="232"/>
      <c r="AC43" s="232"/>
    </row>
    <row r="44" spans="2:29" s="10" customFormat="1" x14ac:dyDescent="0.25">
      <c r="B44" s="486">
        <v>4</v>
      </c>
      <c r="C44" s="487" t="s">
        <v>64</v>
      </c>
      <c r="D44" s="487"/>
      <c r="E44" s="487"/>
      <c r="F44" s="487"/>
      <c r="G44" s="487"/>
      <c r="H44" s="487"/>
      <c r="I44" s="487"/>
      <c r="J44" s="487"/>
      <c r="K44" s="487"/>
      <c r="L44" s="488"/>
      <c r="N44" s="257"/>
      <c r="O44" s="257"/>
      <c r="P44" s="257"/>
      <c r="Q44" s="257"/>
      <c r="R44" s="257"/>
      <c r="S44" s="257"/>
      <c r="T44" s="257"/>
      <c r="U44" s="257"/>
      <c r="V44" s="257"/>
      <c r="W44" s="257"/>
      <c r="X44" s="257"/>
      <c r="Y44" s="257"/>
      <c r="Z44" s="257"/>
      <c r="AA44" s="257"/>
      <c r="AB44" s="257"/>
      <c r="AC44" s="257"/>
    </row>
    <row r="45" spans="2:29" ht="15" customHeight="1" x14ac:dyDescent="0.25">
      <c r="B45" s="486"/>
      <c r="C45" s="490" t="s">
        <v>132</v>
      </c>
      <c r="D45" s="491"/>
      <c r="E45" s="491"/>
      <c r="F45" s="491"/>
      <c r="G45" s="491"/>
      <c r="H45" s="491"/>
      <c r="I45" s="491"/>
      <c r="J45" s="491"/>
      <c r="K45" s="491"/>
      <c r="L45" s="492"/>
      <c r="N45" s="437" t="s">
        <v>133</v>
      </c>
      <c r="O45" s="475"/>
      <c r="P45" s="475"/>
      <c r="Q45" s="475"/>
      <c r="R45" s="475"/>
      <c r="S45" s="475"/>
      <c r="T45" s="475"/>
      <c r="U45" s="475"/>
      <c r="V45" s="475"/>
      <c r="W45" s="475"/>
      <c r="X45" s="475"/>
      <c r="Y45" s="475"/>
      <c r="Z45" s="475"/>
      <c r="AA45" s="475"/>
      <c r="AB45" s="475"/>
      <c r="AC45" s="475"/>
    </row>
    <row r="46" spans="2:29" ht="15" customHeight="1" x14ac:dyDescent="0.25">
      <c r="B46" s="486"/>
      <c r="C46" s="491"/>
      <c r="D46" s="491"/>
      <c r="E46" s="491"/>
      <c r="F46" s="491"/>
      <c r="G46" s="491"/>
      <c r="H46" s="491"/>
      <c r="I46" s="491"/>
      <c r="J46" s="491"/>
      <c r="K46" s="491"/>
      <c r="L46" s="492"/>
      <c r="N46" s="232"/>
      <c r="O46" s="232"/>
      <c r="P46" s="232"/>
      <c r="Q46" s="232"/>
      <c r="R46" s="232"/>
      <c r="S46" s="232"/>
      <c r="T46" s="232"/>
      <c r="U46" s="232"/>
      <c r="V46" s="232"/>
      <c r="W46" s="232"/>
      <c r="X46" s="232"/>
      <c r="Y46" s="232"/>
      <c r="Z46" s="232"/>
      <c r="AA46" s="232"/>
      <c r="AB46" s="232"/>
      <c r="AC46" s="232"/>
    </row>
    <row r="47" spans="2:29" x14ac:dyDescent="0.25">
      <c r="B47" s="486"/>
      <c r="C47" s="491"/>
      <c r="D47" s="491"/>
      <c r="E47" s="491"/>
      <c r="F47" s="491"/>
      <c r="G47" s="491"/>
      <c r="H47" s="491"/>
      <c r="I47" s="491"/>
      <c r="J47" s="491"/>
      <c r="K47" s="491"/>
      <c r="L47" s="492"/>
      <c r="N47" s="232"/>
      <c r="O47" s="232"/>
      <c r="P47" s="232"/>
      <c r="Q47" s="232"/>
      <c r="R47" s="232"/>
      <c r="S47" s="232"/>
      <c r="T47" s="232"/>
      <c r="U47" s="232"/>
      <c r="V47" s="232"/>
      <c r="W47" s="232"/>
      <c r="X47" s="232"/>
      <c r="Y47" s="232"/>
      <c r="Z47" s="232"/>
      <c r="AA47" s="232"/>
      <c r="AB47" s="232"/>
      <c r="AC47" s="232"/>
    </row>
    <row r="48" spans="2:29" x14ac:dyDescent="0.25">
      <c r="B48" s="486"/>
      <c r="C48" s="491"/>
      <c r="D48" s="491"/>
      <c r="E48" s="491"/>
      <c r="F48" s="491"/>
      <c r="G48" s="491"/>
      <c r="H48" s="491"/>
      <c r="I48" s="491"/>
      <c r="J48" s="491"/>
      <c r="K48" s="491"/>
      <c r="L48" s="492"/>
      <c r="N48" s="232"/>
      <c r="O48" s="232"/>
      <c r="P48" s="232"/>
      <c r="Q48" s="232"/>
      <c r="R48" s="232"/>
      <c r="S48" s="232"/>
      <c r="T48" s="232"/>
      <c r="U48" s="232"/>
      <c r="V48" s="232"/>
      <c r="W48" s="232"/>
      <c r="X48" s="232"/>
      <c r="Y48" s="232"/>
      <c r="Z48" s="232"/>
      <c r="AA48" s="232"/>
      <c r="AB48" s="232"/>
      <c r="AC48" s="232"/>
    </row>
    <row r="49" spans="2:29" s="10" customFormat="1" x14ac:dyDescent="0.25">
      <c r="B49" s="486"/>
      <c r="C49" s="491"/>
      <c r="D49" s="491"/>
      <c r="E49" s="491"/>
      <c r="F49" s="491"/>
      <c r="G49" s="491"/>
      <c r="H49" s="491"/>
      <c r="I49" s="491"/>
      <c r="J49" s="491"/>
      <c r="K49" s="491"/>
      <c r="L49" s="492"/>
      <c r="N49" s="257"/>
      <c r="O49" s="257"/>
      <c r="P49" s="257"/>
      <c r="Q49" s="257"/>
      <c r="R49" s="257"/>
      <c r="S49" s="257"/>
      <c r="T49" s="257"/>
      <c r="U49" s="257"/>
      <c r="V49" s="257"/>
      <c r="W49" s="257"/>
      <c r="X49" s="257"/>
      <c r="Y49" s="257"/>
      <c r="Z49" s="257"/>
      <c r="AA49" s="257"/>
      <c r="AB49" s="257"/>
      <c r="AC49" s="257"/>
    </row>
    <row r="50" spans="2:29" s="10" customFormat="1" x14ac:dyDescent="0.25">
      <c r="B50" s="486"/>
      <c r="C50" s="491"/>
      <c r="D50" s="491"/>
      <c r="E50" s="491"/>
      <c r="F50" s="491"/>
      <c r="G50" s="491"/>
      <c r="H50" s="491"/>
      <c r="I50" s="491"/>
      <c r="J50" s="491"/>
      <c r="K50" s="491"/>
      <c r="L50" s="492"/>
      <c r="N50" s="257"/>
      <c r="O50" s="257"/>
      <c r="P50" s="257"/>
      <c r="Q50" s="257"/>
      <c r="R50" s="257"/>
      <c r="S50" s="257"/>
      <c r="T50" s="257"/>
      <c r="U50" s="257"/>
      <c r="V50" s="257"/>
      <c r="W50" s="257"/>
      <c r="X50" s="257"/>
      <c r="Y50" s="257"/>
      <c r="Z50" s="257"/>
      <c r="AA50" s="257"/>
      <c r="AB50" s="257"/>
      <c r="AC50" s="257"/>
    </row>
    <row r="51" spans="2:29" ht="6.75" customHeight="1" x14ac:dyDescent="0.25">
      <c r="B51" s="486"/>
      <c r="C51" s="491"/>
      <c r="D51" s="491"/>
      <c r="E51" s="491"/>
      <c r="F51" s="491"/>
      <c r="G51" s="491"/>
      <c r="H51" s="491"/>
      <c r="I51" s="491"/>
      <c r="J51" s="491"/>
      <c r="K51" s="491"/>
      <c r="L51" s="492"/>
      <c r="N51" s="232"/>
      <c r="O51" s="232"/>
      <c r="P51" s="232"/>
      <c r="Q51" s="232"/>
      <c r="R51" s="232"/>
      <c r="S51" s="232"/>
      <c r="T51" s="232"/>
      <c r="U51" s="232"/>
      <c r="V51" s="232"/>
      <c r="W51" s="232"/>
      <c r="X51" s="232"/>
      <c r="Y51" s="232"/>
      <c r="Z51" s="232"/>
      <c r="AA51" s="232"/>
      <c r="AB51" s="232"/>
      <c r="AC51" s="232"/>
    </row>
    <row r="52" spans="2:29" s="10" customFormat="1" x14ac:dyDescent="0.25">
      <c r="B52" s="486">
        <v>5</v>
      </c>
      <c r="C52" s="487" t="s">
        <v>13</v>
      </c>
      <c r="D52" s="487"/>
      <c r="E52" s="487"/>
      <c r="F52" s="487"/>
      <c r="G52" s="487"/>
      <c r="H52" s="487"/>
      <c r="I52" s="487"/>
      <c r="J52" s="487"/>
      <c r="K52" s="487"/>
      <c r="L52" s="488"/>
      <c r="N52" s="257"/>
      <c r="O52" s="257"/>
      <c r="P52" s="257"/>
      <c r="Q52" s="257"/>
      <c r="R52" s="257"/>
      <c r="S52" s="257"/>
      <c r="T52" s="257"/>
      <c r="U52" s="257"/>
      <c r="V52" s="257"/>
      <c r="W52" s="257"/>
      <c r="X52" s="257"/>
      <c r="Y52" s="257"/>
      <c r="Z52" s="257"/>
      <c r="AA52" s="257"/>
      <c r="AB52" s="257"/>
      <c r="AC52" s="257"/>
    </row>
    <row r="53" spans="2:29" ht="15" customHeight="1" x14ac:dyDescent="0.25">
      <c r="B53" s="486"/>
      <c r="C53" s="490" t="s">
        <v>212</v>
      </c>
      <c r="D53" s="491"/>
      <c r="E53" s="491"/>
      <c r="F53" s="491"/>
      <c r="G53" s="491"/>
      <c r="H53" s="491"/>
      <c r="I53" s="491"/>
      <c r="J53" s="491"/>
      <c r="K53" s="491"/>
      <c r="L53" s="492"/>
      <c r="N53" s="507" t="s">
        <v>226</v>
      </c>
      <c r="O53" s="475"/>
      <c r="P53" s="475"/>
      <c r="Q53" s="475"/>
      <c r="R53" s="475"/>
      <c r="S53" s="475"/>
      <c r="T53" s="475"/>
      <c r="U53" s="232"/>
      <c r="V53" s="232"/>
      <c r="W53" s="232"/>
      <c r="X53" s="232"/>
      <c r="Y53" s="232"/>
      <c r="Z53" s="232"/>
      <c r="AA53" s="232"/>
      <c r="AB53" s="232"/>
      <c r="AC53" s="232"/>
    </row>
    <row r="54" spans="2:29" ht="15" customHeight="1" x14ac:dyDescent="0.25">
      <c r="B54" s="486"/>
      <c r="C54" s="491"/>
      <c r="D54" s="491"/>
      <c r="E54" s="491"/>
      <c r="F54" s="491"/>
      <c r="G54" s="491"/>
      <c r="H54" s="491"/>
      <c r="I54" s="491"/>
      <c r="J54" s="491"/>
      <c r="K54" s="491"/>
      <c r="L54" s="492"/>
      <c r="N54" s="232"/>
      <c r="O54" s="232"/>
      <c r="P54" s="232"/>
      <c r="Q54" s="232"/>
      <c r="R54" s="232"/>
      <c r="S54" s="232"/>
      <c r="T54" s="232"/>
      <c r="U54" s="232"/>
      <c r="V54" s="232"/>
      <c r="W54" s="232"/>
      <c r="X54" s="232"/>
      <c r="Y54" s="232"/>
      <c r="Z54" s="232"/>
      <c r="AA54" s="232"/>
      <c r="AB54" s="232"/>
      <c r="AC54" s="232"/>
    </row>
    <row r="55" spans="2:29" x14ac:dyDescent="0.25">
      <c r="B55" s="486"/>
      <c r="C55" s="491"/>
      <c r="D55" s="491"/>
      <c r="E55" s="491"/>
      <c r="F55" s="491"/>
      <c r="G55" s="491"/>
      <c r="H55" s="491"/>
      <c r="I55" s="491"/>
      <c r="J55" s="491"/>
      <c r="K55" s="491"/>
      <c r="L55" s="492"/>
      <c r="N55" s="232"/>
      <c r="O55" s="232"/>
      <c r="P55" s="232"/>
      <c r="Q55" s="232"/>
      <c r="R55" s="232"/>
      <c r="S55" s="232"/>
      <c r="T55" s="232"/>
      <c r="U55" s="232"/>
      <c r="V55" s="232"/>
      <c r="W55" s="232"/>
      <c r="X55" s="232"/>
      <c r="Y55" s="232"/>
      <c r="Z55" s="232"/>
      <c r="AA55" s="232"/>
      <c r="AB55" s="232"/>
      <c r="AC55" s="232"/>
    </row>
    <row r="56" spans="2:29" x14ac:dyDescent="0.25">
      <c r="B56" s="486"/>
      <c r="C56" s="491"/>
      <c r="D56" s="491"/>
      <c r="E56" s="491"/>
      <c r="F56" s="491"/>
      <c r="G56" s="491"/>
      <c r="H56" s="491"/>
      <c r="I56" s="491"/>
      <c r="J56" s="491"/>
      <c r="K56" s="491"/>
      <c r="L56" s="492"/>
      <c r="N56" s="232"/>
      <c r="O56" s="232"/>
      <c r="P56" s="232"/>
      <c r="Q56" s="232"/>
      <c r="R56" s="232"/>
      <c r="S56" s="232"/>
      <c r="T56" s="232"/>
      <c r="U56" s="232"/>
      <c r="V56" s="232"/>
      <c r="W56" s="232"/>
      <c r="X56" s="232"/>
      <c r="Y56" s="232"/>
      <c r="Z56" s="232"/>
      <c r="AA56" s="232"/>
      <c r="AB56" s="232"/>
      <c r="AC56" s="232"/>
    </row>
    <row r="57" spans="2:29" s="10" customFormat="1" x14ac:dyDescent="0.25">
      <c r="B57" s="486"/>
      <c r="C57" s="491"/>
      <c r="D57" s="491"/>
      <c r="E57" s="491"/>
      <c r="F57" s="491"/>
      <c r="G57" s="491"/>
      <c r="H57" s="491"/>
      <c r="I57" s="491"/>
      <c r="J57" s="491"/>
      <c r="K57" s="491"/>
      <c r="L57" s="492"/>
      <c r="N57" s="257"/>
      <c r="O57" s="257"/>
      <c r="P57" s="257"/>
      <c r="Q57" s="257"/>
      <c r="R57" s="257"/>
      <c r="S57" s="257"/>
      <c r="T57" s="257"/>
      <c r="U57" s="257"/>
      <c r="V57" s="257"/>
      <c r="W57" s="257"/>
      <c r="X57" s="257"/>
      <c r="Y57" s="257"/>
      <c r="Z57" s="257"/>
      <c r="AA57" s="257"/>
      <c r="AB57" s="257"/>
      <c r="AC57" s="257"/>
    </row>
    <row r="58" spans="2:29" s="10" customFormat="1" x14ac:dyDescent="0.25">
      <c r="B58" s="486"/>
      <c r="C58" s="491"/>
      <c r="D58" s="491"/>
      <c r="E58" s="491"/>
      <c r="F58" s="491"/>
      <c r="G58" s="491"/>
      <c r="H58" s="491"/>
      <c r="I58" s="491"/>
      <c r="J58" s="491"/>
      <c r="K58" s="491"/>
      <c r="L58" s="492"/>
      <c r="N58" s="257"/>
      <c r="O58" s="257"/>
      <c r="P58" s="257"/>
      <c r="Q58" s="257"/>
      <c r="R58" s="257"/>
      <c r="S58" s="257"/>
      <c r="T58" s="257"/>
      <c r="U58" s="257"/>
      <c r="V58" s="257"/>
      <c r="W58" s="257"/>
      <c r="X58" s="257"/>
      <c r="Y58" s="257"/>
      <c r="Z58" s="257"/>
      <c r="AA58" s="257"/>
      <c r="AB58" s="257"/>
      <c r="AC58" s="257"/>
    </row>
    <row r="59" spans="2:29" ht="6.75" customHeight="1" x14ac:dyDescent="0.25">
      <c r="B59" s="486"/>
      <c r="C59" s="491"/>
      <c r="D59" s="491"/>
      <c r="E59" s="491"/>
      <c r="F59" s="491"/>
      <c r="G59" s="491"/>
      <c r="H59" s="491"/>
      <c r="I59" s="491"/>
      <c r="J59" s="491"/>
      <c r="K59" s="491"/>
      <c r="L59" s="492"/>
      <c r="N59" s="232"/>
      <c r="O59" s="232"/>
      <c r="P59" s="232"/>
      <c r="Q59" s="232"/>
      <c r="R59" s="232"/>
      <c r="S59" s="232"/>
      <c r="T59" s="232"/>
      <c r="U59" s="232"/>
      <c r="V59" s="232"/>
      <c r="W59" s="232"/>
      <c r="X59" s="232"/>
      <c r="Y59" s="232"/>
      <c r="Z59" s="232"/>
      <c r="AA59" s="232"/>
      <c r="AB59" s="232"/>
      <c r="AC59" s="232"/>
    </row>
    <row r="60" spans="2:29" s="10" customFormat="1" x14ac:dyDescent="0.25">
      <c r="B60" s="486">
        <v>6</v>
      </c>
      <c r="C60" s="487" t="s">
        <v>19</v>
      </c>
      <c r="D60" s="487"/>
      <c r="E60" s="487"/>
      <c r="F60" s="487"/>
      <c r="G60" s="487"/>
      <c r="H60" s="487"/>
      <c r="I60" s="487"/>
      <c r="J60" s="487"/>
      <c r="K60" s="487"/>
      <c r="L60" s="488"/>
      <c r="N60" s="257"/>
      <c r="O60" s="257"/>
      <c r="P60" s="257"/>
      <c r="Q60" s="257"/>
      <c r="R60" s="257"/>
      <c r="S60" s="257"/>
      <c r="T60" s="257"/>
      <c r="U60" s="257"/>
      <c r="V60" s="257"/>
      <c r="W60" s="257"/>
      <c r="X60" s="257"/>
      <c r="Y60" s="257"/>
      <c r="Z60" s="257"/>
      <c r="AA60" s="257"/>
      <c r="AB60" s="257"/>
      <c r="AC60" s="257"/>
    </row>
    <row r="61" spans="2:29" ht="15" customHeight="1" x14ac:dyDescent="0.25">
      <c r="B61" s="486"/>
      <c r="C61" s="490" t="s">
        <v>96</v>
      </c>
      <c r="D61" s="491"/>
      <c r="E61" s="491"/>
      <c r="F61" s="491"/>
      <c r="G61" s="491"/>
      <c r="H61" s="491"/>
      <c r="I61" s="491"/>
      <c r="J61" s="491"/>
      <c r="K61" s="491"/>
      <c r="L61" s="492"/>
      <c r="N61" s="232"/>
      <c r="O61" s="232"/>
      <c r="P61" s="232"/>
      <c r="Q61" s="232"/>
      <c r="R61" s="232"/>
      <c r="S61" s="232"/>
      <c r="T61" s="232"/>
      <c r="U61" s="232"/>
      <c r="V61" s="232"/>
      <c r="W61" s="232"/>
      <c r="X61" s="232"/>
      <c r="Y61" s="232"/>
      <c r="Z61" s="232"/>
      <c r="AA61" s="232"/>
      <c r="AB61" s="232"/>
      <c r="AC61" s="232"/>
    </row>
    <row r="62" spans="2:29" ht="15" customHeight="1" x14ac:dyDescent="0.25">
      <c r="B62" s="486"/>
      <c r="C62" s="491"/>
      <c r="D62" s="491"/>
      <c r="E62" s="491"/>
      <c r="F62" s="491"/>
      <c r="G62" s="491"/>
      <c r="H62" s="491"/>
      <c r="I62" s="491"/>
      <c r="J62" s="491"/>
      <c r="K62" s="491"/>
      <c r="L62" s="492"/>
      <c r="N62" s="232"/>
      <c r="O62" s="232"/>
      <c r="P62" s="232"/>
      <c r="Q62" s="232"/>
      <c r="R62" s="232"/>
      <c r="S62" s="232"/>
      <c r="T62" s="232"/>
      <c r="U62" s="232"/>
      <c r="V62" s="232"/>
      <c r="W62" s="232"/>
      <c r="X62" s="232"/>
      <c r="Y62" s="232"/>
      <c r="Z62" s="232"/>
      <c r="AA62" s="232"/>
      <c r="AB62" s="232"/>
      <c r="AC62" s="232"/>
    </row>
    <row r="63" spans="2:29" ht="15" customHeight="1" x14ac:dyDescent="0.25">
      <c r="B63" s="486"/>
      <c r="C63" s="491"/>
      <c r="D63" s="491"/>
      <c r="E63" s="491"/>
      <c r="F63" s="491"/>
      <c r="G63" s="491"/>
      <c r="H63" s="491"/>
      <c r="I63" s="491"/>
      <c r="J63" s="491"/>
      <c r="K63" s="491"/>
      <c r="L63" s="492"/>
      <c r="N63" s="232"/>
      <c r="O63" s="232"/>
      <c r="P63" s="232"/>
      <c r="Q63" s="232"/>
      <c r="R63" s="232"/>
      <c r="S63" s="232"/>
      <c r="T63" s="232"/>
      <c r="U63" s="232"/>
      <c r="V63" s="232"/>
      <c r="W63" s="232"/>
      <c r="X63" s="232"/>
      <c r="Y63" s="232"/>
      <c r="Z63" s="232"/>
      <c r="AA63" s="232"/>
      <c r="AB63" s="232"/>
      <c r="AC63" s="232"/>
    </row>
    <row r="64" spans="2:29" ht="15" customHeight="1" x14ac:dyDescent="0.25">
      <c r="B64" s="486"/>
      <c r="C64" s="491"/>
      <c r="D64" s="491"/>
      <c r="E64" s="491"/>
      <c r="F64" s="491"/>
      <c r="G64" s="491"/>
      <c r="H64" s="491"/>
      <c r="I64" s="491"/>
      <c r="J64" s="491"/>
      <c r="K64" s="491"/>
      <c r="L64" s="492"/>
      <c r="N64" s="232"/>
      <c r="O64" s="232"/>
      <c r="P64" s="232"/>
      <c r="Q64" s="232"/>
      <c r="R64" s="232"/>
      <c r="S64" s="232"/>
      <c r="T64" s="232"/>
      <c r="U64" s="232"/>
      <c r="V64" s="232"/>
      <c r="W64" s="232"/>
      <c r="X64" s="232"/>
      <c r="Y64" s="232"/>
      <c r="Z64" s="232"/>
      <c r="AA64" s="232"/>
      <c r="AB64" s="232"/>
      <c r="AC64" s="232"/>
    </row>
    <row r="65" spans="2:29" s="10" customFormat="1" ht="15" customHeight="1" x14ac:dyDescent="0.25">
      <c r="B65" s="486"/>
      <c r="C65" s="491"/>
      <c r="D65" s="491"/>
      <c r="E65" s="491"/>
      <c r="F65" s="491"/>
      <c r="G65" s="491"/>
      <c r="H65" s="491"/>
      <c r="I65" s="491"/>
      <c r="J65" s="491"/>
      <c r="K65" s="491"/>
      <c r="L65" s="492"/>
      <c r="N65" s="257"/>
      <c r="O65" s="257"/>
      <c r="P65" s="257"/>
      <c r="Q65" s="257"/>
      <c r="R65" s="257"/>
      <c r="S65" s="257"/>
      <c r="T65" s="257"/>
      <c r="U65" s="257"/>
      <c r="V65" s="257"/>
      <c r="W65" s="257"/>
      <c r="X65" s="257"/>
      <c r="Y65" s="257"/>
      <c r="Z65" s="257"/>
      <c r="AA65" s="257"/>
      <c r="AB65" s="257"/>
      <c r="AC65" s="257"/>
    </row>
    <row r="66" spans="2:29" s="10" customFormat="1" ht="15" customHeight="1" x14ac:dyDescent="0.25">
      <c r="B66" s="486"/>
      <c r="C66" s="491"/>
      <c r="D66" s="491"/>
      <c r="E66" s="491"/>
      <c r="F66" s="491"/>
      <c r="G66" s="491"/>
      <c r="H66" s="491"/>
      <c r="I66" s="491"/>
      <c r="J66" s="491"/>
      <c r="K66" s="491"/>
      <c r="L66" s="492"/>
      <c r="N66" s="257"/>
      <c r="O66" s="257"/>
      <c r="P66" s="257"/>
      <c r="Q66" s="257"/>
      <c r="R66" s="257"/>
      <c r="S66" s="257"/>
      <c r="T66" s="257"/>
      <c r="U66" s="257"/>
      <c r="V66" s="257"/>
      <c r="W66" s="257"/>
      <c r="X66" s="257"/>
      <c r="Y66" s="257"/>
      <c r="Z66" s="257"/>
      <c r="AA66" s="257"/>
      <c r="AB66" s="257"/>
      <c r="AC66" s="257"/>
    </row>
    <row r="67" spans="2:29" ht="6.75" customHeight="1" thickBot="1" x14ac:dyDescent="0.3">
      <c r="B67" s="489"/>
      <c r="C67" s="530"/>
      <c r="D67" s="530"/>
      <c r="E67" s="530"/>
      <c r="F67" s="530"/>
      <c r="G67" s="530"/>
      <c r="H67" s="530"/>
      <c r="I67" s="530"/>
      <c r="J67" s="530"/>
      <c r="K67" s="530"/>
      <c r="L67" s="531"/>
      <c r="N67" s="232"/>
      <c r="O67" s="232"/>
      <c r="P67" s="232"/>
      <c r="Q67" s="232"/>
      <c r="R67" s="232"/>
      <c r="S67" s="232"/>
      <c r="T67" s="232"/>
      <c r="U67" s="232"/>
      <c r="V67" s="232"/>
      <c r="W67" s="232"/>
      <c r="X67" s="232"/>
      <c r="Y67" s="232"/>
      <c r="Z67" s="232"/>
      <c r="AA67" s="232"/>
      <c r="AB67" s="232"/>
      <c r="AC67" s="232"/>
    </row>
    <row r="68" spans="2:29" ht="6.75" customHeight="1" thickBot="1" x14ac:dyDescent="0.3">
      <c r="B68" s="11"/>
      <c r="C68" s="12"/>
      <c r="D68" s="12"/>
      <c r="E68" s="12"/>
      <c r="F68" s="12"/>
      <c r="G68" s="12"/>
      <c r="H68" s="12"/>
      <c r="I68" s="12"/>
      <c r="J68" s="12"/>
      <c r="K68" s="13"/>
      <c r="L68" s="14"/>
      <c r="N68" s="232"/>
      <c r="O68" s="232"/>
      <c r="P68" s="232"/>
      <c r="Q68" s="232"/>
      <c r="R68" s="232"/>
      <c r="S68" s="232"/>
      <c r="T68" s="232"/>
      <c r="U68" s="232"/>
      <c r="V68" s="232"/>
      <c r="W68" s="232"/>
      <c r="X68" s="232"/>
      <c r="Y68" s="232"/>
      <c r="Z68" s="232"/>
      <c r="AA68" s="232"/>
      <c r="AB68" s="232"/>
      <c r="AC68" s="232"/>
    </row>
    <row r="69" spans="2:29" ht="6.75" customHeight="1" x14ac:dyDescent="0.25">
      <c r="B69" s="5"/>
      <c r="L69" s="6"/>
      <c r="N69" s="232"/>
      <c r="O69" s="232"/>
      <c r="P69" s="232"/>
      <c r="Q69" s="232"/>
      <c r="R69" s="232"/>
      <c r="S69" s="232"/>
      <c r="T69" s="232"/>
      <c r="U69" s="232"/>
      <c r="V69" s="232"/>
      <c r="W69" s="232"/>
      <c r="X69" s="232"/>
      <c r="Y69" s="232"/>
      <c r="Z69" s="232"/>
      <c r="AA69" s="232"/>
      <c r="AB69" s="232"/>
      <c r="AC69" s="232"/>
    </row>
    <row r="70" spans="2:29" s="10" customFormat="1" x14ac:dyDescent="0.25">
      <c r="B70" s="15" t="s">
        <v>2</v>
      </c>
      <c r="C70" s="508" t="s">
        <v>3</v>
      </c>
      <c r="D70" s="509"/>
      <c r="E70" s="509"/>
      <c r="F70" s="510"/>
      <c r="G70" s="511" t="s">
        <v>4</v>
      </c>
      <c r="H70" s="511"/>
      <c r="I70" s="511" t="s">
        <v>5</v>
      </c>
      <c r="J70" s="511"/>
      <c r="K70" s="511" t="s">
        <v>6</v>
      </c>
      <c r="L70" s="512"/>
      <c r="N70" s="257"/>
      <c r="O70" s="257"/>
      <c r="P70" s="257"/>
      <c r="Q70" s="257"/>
      <c r="R70" s="257"/>
      <c r="S70" s="257"/>
      <c r="T70" s="257"/>
      <c r="U70" s="257"/>
      <c r="V70" s="257"/>
      <c r="W70" s="257"/>
      <c r="X70" s="257"/>
      <c r="Y70" s="257"/>
      <c r="Z70" s="257"/>
      <c r="AA70" s="257"/>
      <c r="AB70" s="257"/>
      <c r="AC70" s="257"/>
    </row>
    <row r="71" spans="2:29" ht="15" x14ac:dyDescent="0.25">
      <c r="B71" s="22"/>
      <c r="C71" s="494"/>
      <c r="D71" s="495"/>
      <c r="E71" s="495"/>
      <c r="F71" s="496"/>
      <c r="G71" s="497" t="s">
        <v>215</v>
      </c>
      <c r="H71" s="497"/>
      <c r="I71" s="497" t="s">
        <v>162</v>
      </c>
      <c r="J71" s="497"/>
      <c r="K71" s="498">
        <v>44907</v>
      </c>
      <c r="L71" s="499"/>
      <c r="N71" s="437" t="s">
        <v>163</v>
      </c>
      <c r="O71" s="475"/>
      <c r="P71" s="475"/>
      <c r="Q71" s="475"/>
      <c r="R71" s="475"/>
      <c r="S71" s="475"/>
      <c r="T71" s="232"/>
      <c r="U71" s="232"/>
      <c r="V71" s="232"/>
      <c r="W71" s="232"/>
      <c r="X71" s="232"/>
      <c r="Y71" s="232"/>
      <c r="Z71" s="232"/>
      <c r="AA71" s="232"/>
      <c r="AB71" s="232"/>
      <c r="AC71" s="232"/>
    </row>
    <row r="72" spans="2:29" ht="13.5" thickBot="1" x14ac:dyDescent="0.3">
      <c r="B72" s="23"/>
      <c r="C72" s="500"/>
      <c r="D72" s="501"/>
      <c r="E72" s="501"/>
      <c r="F72" s="502"/>
      <c r="G72" s="503"/>
      <c r="H72" s="504"/>
      <c r="I72" s="503"/>
      <c r="J72" s="504"/>
      <c r="K72" s="505"/>
      <c r="L72" s="506"/>
      <c r="N72" s="232"/>
      <c r="O72" s="232"/>
      <c r="P72" s="232"/>
      <c r="Q72" s="232"/>
      <c r="R72" s="232"/>
      <c r="S72" s="232"/>
      <c r="T72" s="232"/>
      <c r="U72" s="232"/>
      <c r="V72" s="232"/>
      <c r="W72" s="232"/>
      <c r="X72" s="232"/>
      <c r="Y72" s="232"/>
      <c r="Z72" s="232"/>
      <c r="AA72" s="232"/>
      <c r="AB72" s="232"/>
      <c r="AC72" s="232"/>
    </row>
    <row r="73" spans="2:29" ht="6.75" customHeight="1" x14ac:dyDescent="0.25"/>
    <row r="74" spans="2:29" ht="6.75" customHeight="1" x14ac:dyDescent="0.25">
      <c r="D74" s="16"/>
    </row>
    <row r="75" spans="2:29" ht="14.25" customHeight="1" x14ac:dyDescent="0.25">
      <c r="C75" s="16"/>
    </row>
    <row r="76" spans="2:29" ht="29.25" customHeight="1" x14ac:dyDescent="0.25">
      <c r="C76" s="493"/>
      <c r="D76" s="493"/>
      <c r="E76" s="493"/>
      <c r="F76" s="493"/>
      <c r="G76" s="493"/>
      <c r="H76" s="493"/>
      <c r="I76" s="493"/>
      <c r="J76" s="493"/>
      <c r="K76" s="493"/>
      <c r="L76" s="493"/>
    </row>
    <row r="78" spans="2:29" x14ac:dyDescent="0.25">
      <c r="B78" s="17"/>
      <c r="L78" s="18"/>
    </row>
    <row r="79" spans="2:29" x14ac:dyDescent="0.25">
      <c r="B79" s="17"/>
      <c r="L79" s="18"/>
    </row>
    <row r="80" spans="2:29" x14ac:dyDescent="0.25">
      <c r="B80" s="17"/>
      <c r="L80" s="18"/>
    </row>
    <row r="81" spans="2:12" x14ac:dyDescent="0.25">
      <c r="B81" s="17"/>
      <c r="L81" s="18"/>
    </row>
    <row r="82" spans="2:12" x14ac:dyDescent="0.25">
      <c r="B82" s="17"/>
      <c r="L82" s="18"/>
    </row>
    <row r="83" spans="2:12" x14ac:dyDescent="0.25">
      <c r="B83" s="17"/>
      <c r="L83" s="18"/>
    </row>
    <row r="84" spans="2:12" x14ac:dyDescent="0.25">
      <c r="B84" s="17"/>
      <c r="L84" s="18"/>
    </row>
    <row r="85" spans="2:12" x14ac:dyDescent="0.25">
      <c r="B85" s="17"/>
      <c r="L85" s="18"/>
    </row>
    <row r="86" spans="2:12" x14ac:dyDescent="0.25">
      <c r="B86" s="17"/>
      <c r="L86" s="18"/>
    </row>
    <row r="87" spans="2:12" x14ac:dyDescent="0.25">
      <c r="B87" s="17"/>
      <c r="L87" s="18"/>
    </row>
    <row r="88" spans="2:12" x14ac:dyDescent="0.25">
      <c r="B88" s="17"/>
      <c r="L88" s="18"/>
    </row>
    <row r="89" spans="2:12" x14ac:dyDescent="0.25">
      <c r="B89" s="17"/>
      <c r="L89" s="18"/>
    </row>
    <row r="90" spans="2:12" x14ac:dyDescent="0.25">
      <c r="B90" s="17"/>
      <c r="L90" s="18"/>
    </row>
    <row r="91" spans="2:12" x14ac:dyDescent="0.25">
      <c r="B91" s="17"/>
      <c r="L91" s="18"/>
    </row>
    <row r="92" spans="2:12" x14ac:dyDescent="0.25">
      <c r="B92" s="17"/>
      <c r="L92" s="18"/>
    </row>
    <row r="93" spans="2:12" x14ac:dyDescent="0.25">
      <c r="B93" s="17"/>
      <c r="L93" s="18"/>
    </row>
    <row r="94" spans="2:12" x14ac:dyDescent="0.25">
      <c r="B94" s="17"/>
      <c r="L94" s="18"/>
    </row>
    <row r="95" spans="2:12" x14ac:dyDescent="0.25">
      <c r="B95" s="17"/>
      <c r="L95" s="18"/>
    </row>
    <row r="96" spans="2:12" x14ac:dyDescent="0.25">
      <c r="B96" s="17"/>
      <c r="L96" s="18"/>
    </row>
    <row r="97" spans="2:12" x14ac:dyDescent="0.25">
      <c r="B97" s="17"/>
      <c r="L97" s="18"/>
    </row>
    <row r="98" spans="2:12" x14ac:dyDescent="0.25">
      <c r="B98" s="17"/>
      <c r="L98" s="18"/>
    </row>
    <row r="99" spans="2:12" x14ac:dyDescent="0.25">
      <c r="B99" s="17"/>
      <c r="L99" s="18"/>
    </row>
    <row r="100" spans="2:12" x14ac:dyDescent="0.25">
      <c r="B100" s="17"/>
      <c r="L100" s="18"/>
    </row>
    <row r="101" spans="2:12" x14ac:dyDescent="0.25">
      <c r="B101" s="17"/>
      <c r="L101" s="18"/>
    </row>
    <row r="102" spans="2:12" x14ac:dyDescent="0.25">
      <c r="B102" s="17"/>
      <c r="L102" s="18"/>
    </row>
    <row r="103" spans="2:12" x14ac:dyDescent="0.25">
      <c r="B103" s="17"/>
      <c r="L103" s="18"/>
    </row>
    <row r="104" spans="2:12" x14ac:dyDescent="0.25">
      <c r="B104" s="17"/>
      <c r="L104" s="18"/>
    </row>
    <row r="105" spans="2:12" x14ac:dyDescent="0.25">
      <c r="B105" s="17"/>
      <c r="L105" s="18"/>
    </row>
    <row r="106" spans="2:12" x14ac:dyDescent="0.25">
      <c r="B106" s="17"/>
      <c r="L106" s="18"/>
    </row>
    <row r="107" spans="2:12" x14ac:dyDescent="0.25">
      <c r="B107" s="17"/>
      <c r="L107" s="18"/>
    </row>
    <row r="108" spans="2:12" x14ac:dyDescent="0.25">
      <c r="B108" s="17"/>
      <c r="L108" s="18"/>
    </row>
    <row r="109" spans="2:12" x14ac:dyDescent="0.25">
      <c r="B109" s="17"/>
      <c r="L109" s="18"/>
    </row>
    <row r="110" spans="2:12" x14ac:dyDescent="0.25">
      <c r="B110" s="17"/>
      <c r="L110" s="18"/>
    </row>
    <row r="111" spans="2:12" x14ac:dyDescent="0.25">
      <c r="B111" s="17"/>
      <c r="L111" s="18"/>
    </row>
    <row r="112" spans="2:12" x14ac:dyDescent="0.25">
      <c r="B112" s="17"/>
      <c r="L112" s="18"/>
    </row>
    <row r="113" spans="2:12" x14ac:dyDescent="0.25">
      <c r="B113" s="17"/>
      <c r="L113" s="18"/>
    </row>
    <row r="114" spans="2:12" x14ac:dyDescent="0.25">
      <c r="B114" s="17"/>
      <c r="L114" s="18"/>
    </row>
    <row r="115" spans="2:12" x14ac:dyDescent="0.25">
      <c r="B115" s="17"/>
      <c r="L115" s="18"/>
    </row>
    <row r="116" spans="2:12" x14ac:dyDescent="0.25">
      <c r="B116" s="17"/>
      <c r="L116" s="18"/>
    </row>
    <row r="117" spans="2:12" x14ac:dyDescent="0.25">
      <c r="B117" s="17"/>
      <c r="L117" s="18"/>
    </row>
    <row r="118" spans="2:12" x14ac:dyDescent="0.25">
      <c r="B118" s="17"/>
      <c r="L118" s="18"/>
    </row>
    <row r="119" spans="2:12" ht="13.5" thickBot="1" x14ac:dyDescent="0.3">
      <c r="B119" s="19"/>
      <c r="C119" s="20"/>
      <c r="D119" s="20"/>
      <c r="E119" s="20"/>
      <c r="F119" s="20"/>
      <c r="G119" s="20"/>
      <c r="H119" s="20"/>
      <c r="I119" s="20"/>
      <c r="J119" s="20"/>
      <c r="K119" s="20"/>
      <c r="L119" s="21"/>
    </row>
  </sheetData>
  <sheetProtection algorithmName="SHA-512" hashValue="E0L8kAosBoKpX1tpzKIzvwsGN9OWDT4OHtgBc+jjMNBxglevkXdKXSisH7mDvOwI0oSauddU/oP2VmqSWS8odg==" saltValue="y31c/WTogRSthk86dTRZ0A==" spinCount="100000" sheet="1" selectLockedCells="1"/>
  <mergeCells count="55">
    <mergeCell ref="N18:S18"/>
    <mergeCell ref="C17:L17"/>
    <mergeCell ref="N15:AC15"/>
    <mergeCell ref="P6:U6"/>
    <mergeCell ref="N7:AC7"/>
    <mergeCell ref="N9:AC9"/>
    <mergeCell ref="N11:AC11"/>
    <mergeCell ref="N13:AC13"/>
    <mergeCell ref="B17:B27"/>
    <mergeCell ref="B6:L6"/>
    <mergeCell ref="B7:D7"/>
    <mergeCell ref="E7:L7"/>
    <mergeCell ref="B9:D9"/>
    <mergeCell ref="B2:J5"/>
    <mergeCell ref="C70:F70"/>
    <mergeCell ref="G70:H70"/>
    <mergeCell ref="I70:J70"/>
    <mergeCell ref="K70:L70"/>
    <mergeCell ref="B11:D11"/>
    <mergeCell ref="E9:L9"/>
    <mergeCell ref="E15:L15"/>
    <mergeCell ref="E13:L13"/>
    <mergeCell ref="E11:L11"/>
    <mergeCell ref="B13:D13"/>
    <mergeCell ref="B15:D15"/>
    <mergeCell ref="C29:L35"/>
    <mergeCell ref="C18:L27"/>
    <mergeCell ref="C37:L43"/>
    <mergeCell ref="C61:L67"/>
    <mergeCell ref="N30:AC30"/>
    <mergeCell ref="C76:L76"/>
    <mergeCell ref="C71:F71"/>
    <mergeCell ref="G71:H71"/>
    <mergeCell ref="I71:J71"/>
    <mergeCell ref="K71:L71"/>
    <mergeCell ref="C72:F72"/>
    <mergeCell ref="G72:H72"/>
    <mergeCell ref="I72:J72"/>
    <mergeCell ref="K72:L72"/>
    <mergeCell ref="N71:S71"/>
    <mergeCell ref="N53:T53"/>
    <mergeCell ref="N45:AC45"/>
    <mergeCell ref="N37:AC37"/>
    <mergeCell ref="B28:B35"/>
    <mergeCell ref="C60:L60"/>
    <mergeCell ref="B60:B67"/>
    <mergeCell ref="B52:B59"/>
    <mergeCell ref="B44:B51"/>
    <mergeCell ref="B36:B43"/>
    <mergeCell ref="C53:L59"/>
    <mergeCell ref="C45:L51"/>
    <mergeCell ref="C28:L28"/>
    <mergeCell ref="C36:L36"/>
    <mergeCell ref="C44:L44"/>
    <mergeCell ref="C52:L52"/>
  </mergeCells>
  <pageMargins left="0" right="0" top="0" bottom="0" header="0" footer="0"/>
  <pageSetup paperSize="8"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9"/>
  <sheetViews>
    <sheetView zoomScale="85" zoomScaleNormal="85" zoomScaleSheetLayoutView="85" workbookViewId="0">
      <selection activeCell="B61" sqref="B61"/>
    </sheetView>
  </sheetViews>
  <sheetFormatPr defaultColWidth="9.140625" defaultRowHeight="12.75" x14ac:dyDescent="0.2"/>
  <cols>
    <col min="1" max="1" width="2.28515625" style="119" customWidth="1"/>
    <col min="2" max="3" width="19.140625" style="134" customWidth="1"/>
    <col min="4" max="4" width="5.28515625" style="134" customWidth="1"/>
    <col min="5" max="9" width="12" style="134" customWidth="1"/>
    <col min="10" max="10" width="13" style="134" customWidth="1"/>
    <col min="11" max="11" width="12.85546875" style="134" customWidth="1"/>
    <col min="12" max="12" width="13" style="134" customWidth="1"/>
    <col min="13" max="13" width="2.28515625" style="120" customWidth="1"/>
    <col min="14" max="14" width="4.7109375" style="134" customWidth="1"/>
    <col min="15" max="15" width="9.140625" style="121"/>
    <col min="16" max="16" width="13.140625" style="122" customWidth="1"/>
    <col min="17" max="17" width="9.140625" style="122"/>
    <col min="18" max="16384" width="9.140625" style="130"/>
  </cols>
  <sheetData>
    <row r="1" spans="1:30" s="119" customFormat="1" x14ac:dyDescent="0.2">
      <c r="B1" s="120"/>
      <c r="C1" s="120"/>
      <c r="D1" s="120"/>
      <c r="E1" s="120"/>
      <c r="F1" s="120"/>
      <c r="G1" s="120"/>
      <c r="H1" s="120"/>
      <c r="I1" s="120"/>
      <c r="J1" s="120"/>
      <c r="K1" s="120"/>
      <c r="L1" s="120"/>
      <c r="M1" s="120"/>
      <c r="N1" s="120"/>
      <c r="O1" s="121"/>
      <c r="P1" s="122"/>
      <c r="Q1" s="122"/>
    </row>
    <row r="2" spans="1:30" s="36" customFormat="1" x14ac:dyDescent="0.25">
      <c r="O2" s="45"/>
      <c r="P2" s="45"/>
      <c r="Q2" s="45"/>
    </row>
    <row r="3" spans="1:30" s="36" customFormat="1" ht="15.75" customHeight="1" x14ac:dyDescent="0.25">
      <c r="B3" s="565" t="s">
        <v>32</v>
      </c>
      <c r="C3" s="565"/>
      <c r="D3" s="565"/>
      <c r="E3" s="565"/>
      <c r="F3" s="565"/>
      <c r="G3" s="565"/>
      <c r="H3" s="565"/>
      <c r="I3" s="565"/>
      <c r="J3" s="565"/>
      <c r="K3" s="565"/>
      <c r="L3" s="565"/>
      <c r="O3" s="45"/>
      <c r="P3" s="45"/>
      <c r="Q3" s="45"/>
    </row>
    <row r="4" spans="1:30" s="36" customFormat="1" ht="15" customHeight="1" thickBot="1" x14ac:dyDescent="0.3">
      <c r="B4" s="565"/>
      <c r="C4" s="565"/>
      <c r="D4" s="565"/>
      <c r="E4" s="565"/>
      <c r="F4" s="565"/>
      <c r="G4" s="565"/>
      <c r="H4" s="565"/>
      <c r="I4" s="565"/>
      <c r="J4" s="565"/>
      <c r="K4" s="565"/>
      <c r="L4" s="565"/>
      <c r="O4" s="45"/>
      <c r="P4" s="45"/>
      <c r="Q4" s="45"/>
    </row>
    <row r="5" spans="1:30" s="36" customFormat="1" ht="24" customHeight="1" thickBot="1" x14ac:dyDescent="0.3">
      <c r="B5" s="565"/>
      <c r="C5" s="565"/>
      <c r="D5" s="565"/>
      <c r="E5" s="565"/>
      <c r="F5" s="565"/>
      <c r="G5" s="565"/>
      <c r="H5" s="565"/>
      <c r="I5" s="565"/>
      <c r="J5" s="565"/>
      <c r="K5" s="565"/>
      <c r="L5" s="565"/>
      <c r="O5" s="181" t="s">
        <v>140</v>
      </c>
      <c r="Q5" s="432" t="s">
        <v>166</v>
      </c>
      <c r="R5" s="433"/>
      <c r="S5" s="433"/>
      <c r="T5" s="433"/>
      <c r="U5" s="433"/>
      <c r="V5" s="434"/>
    </row>
    <row r="6" spans="1:30" s="36" customFormat="1" ht="15" customHeight="1" x14ac:dyDescent="0.25">
      <c r="B6" s="371" t="s">
        <v>7</v>
      </c>
      <c r="C6" s="372"/>
      <c r="D6" s="372"/>
      <c r="E6" s="568" t="str">
        <f>'Cost Estimate'!E8</f>
        <v>R2 - Galway Road - Dublin</v>
      </c>
      <c r="F6" s="568"/>
      <c r="G6" s="568"/>
      <c r="H6" s="568"/>
      <c r="I6" s="568"/>
      <c r="J6" s="568"/>
      <c r="K6" s="568"/>
      <c r="L6" s="569"/>
      <c r="O6" s="437" t="s">
        <v>164</v>
      </c>
      <c r="P6" s="475"/>
      <c r="Q6" s="475"/>
      <c r="R6" s="475"/>
      <c r="S6" s="475"/>
      <c r="T6" s="475"/>
      <c r="U6" s="475"/>
      <c r="V6" s="475"/>
      <c r="W6" s="475"/>
      <c r="X6" s="475"/>
      <c r="Y6" s="475"/>
      <c r="Z6" s="475"/>
      <c r="AA6" s="475"/>
      <c r="AB6" s="475"/>
      <c r="AC6" s="475"/>
      <c r="AD6" s="475"/>
    </row>
    <row r="7" spans="1:30" s="36" customFormat="1" ht="6.75" customHeight="1" x14ac:dyDescent="0.25">
      <c r="B7" s="123"/>
      <c r="C7" s="124"/>
      <c r="D7" s="124"/>
      <c r="E7" s="124"/>
      <c r="F7" s="124"/>
      <c r="G7" s="124"/>
      <c r="H7" s="124"/>
      <c r="I7" s="124"/>
      <c r="J7" s="124"/>
      <c r="K7" s="124"/>
      <c r="L7" s="125"/>
      <c r="O7" s="180"/>
      <c r="P7" s="180"/>
      <c r="Q7" s="180"/>
      <c r="R7" s="180"/>
      <c r="S7" s="180"/>
      <c r="T7" s="180"/>
      <c r="U7" s="180"/>
      <c r="V7" s="180"/>
      <c r="W7" s="180"/>
      <c r="X7" s="180"/>
      <c r="Y7" s="180"/>
      <c r="Z7" s="180"/>
      <c r="AA7" s="180"/>
      <c r="AB7" s="180"/>
      <c r="AC7" s="180"/>
      <c r="AD7" s="180"/>
    </row>
    <row r="8" spans="1:30" s="36" customFormat="1" ht="15" customHeight="1" x14ac:dyDescent="0.25">
      <c r="B8" s="358" t="s">
        <v>78</v>
      </c>
      <c r="C8" s="359"/>
      <c r="D8" s="359"/>
      <c r="E8" s="574" t="str">
        <f>'Cost Estimate'!E10</f>
        <v>DLR/22/0015G</v>
      </c>
      <c r="F8" s="574"/>
      <c r="G8" s="574"/>
      <c r="H8" s="574"/>
      <c r="I8" s="574"/>
      <c r="J8" s="574"/>
      <c r="K8" s="574"/>
      <c r="L8" s="575"/>
      <c r="O8" s="437" t="s">
        <v>164</v>
      </c>
      <c r="P8" s="475"/>
      <c r="Q8" s="475"/>
      <c r="R8" s="475"/>
      <c r="S8" s="475"/>
      <c r="T8" s="475"/>
      <c r="U8" s="475"/>
      <c r="V8" s="475"/>
      <c r="W8" s="475"/>
      <c r="X8" s="475"/>
      <c r="Y8" s="475"/>
      <c r="Z8" s="475"/>
      <c r="AA8" s="475"/>
      <c r="AB8" s="475"/>
      <c r="AC8" s="475"/>
      <c r="AD8" s="475"/>
    </row>
    <row r="9" spans="1:30" s="36" customFormat="1" ht="6.75" customHeight="1" x14ac:dyDescent="0.25">
      <c r="B9" s="123"/>
      <c r="C9" s="124"/>
      <c r="D9" s="124"/>
      <c r="E9" s="124"/>
      <c r="F9" s="124"/>
      <c r="G9" s="124"/>
      <c r="H9" s="124"/>
      <c r="I9" s="124"/>
      <c r="J9" s="124"/>
      <c r="K9" s="124"/>
      <c r="L9" s="125"/>
      <c r="O9" s="180"/>
      <c r="P9" s="180"/>
      <c r="Q9" s="180"/>
      <c r="R9" s="180"/>
      <c r="S9" s="180"/>
      <c r="T9" s="180"/>
      <c r="U9" s="180"/>
      <c r="V9" s="180"/>
      <c r="W9" s="180"/>
      <c r="X9" s="180"/>
      <c r="Y9" s="180"/>
      <c r="Z9" s="180"/>
      <c r="AA9" s="180"/>
      <c r="AB9" s="180"/>
      <c r="AC9" s="180"/>
      <c r="AD9" s="180"/>
    </row>
    <row r="10" spans="1:30" s="36" customFormat="1" ht="15" customHeight="1" x14ac:dyDescent="0.25">
      <c r="B10" s="358" t="s">
        <v>88</v>
      </c>
      <c r="C10" s="359"/>
      <c r="D10" s="359"/>
      <c r="E10" s="566">
        <f>SUM('Cost Estimate'!O79:P79)</f>
        <v>433213.53661499999</v>
      </c>
      <c r="F10" s="566"/>
      <c r="G10" s="566"/>
      <c r="H10" s="566"/>
      <c r="I10" s="566"/>
      <c r="J10" s="566"/>
      <c r="K10" s="566"/>
      <c r="L10" s="567"/>
      <c r="O10" s="437" t="s">
        <v>228</v>
      </c>
      <c r="P10" s="475"/>
      <c r="Q10" s="475"/>
      <c r="R10" s="475"/>
      <c r="S10" s="475"/>
      <c r="T10" s="475"/>
      <c r="U10" s="475"/>
      <c r="V10" s="475"/>
      <c r="W10" s="475"/>
      <c r="X10" s="475"/>
      <c r="Y10" s="475"/>
      <c r="Z10" s="475"/>
      <c r="AA10" s="475"/>
      <c r="AB10" s="475"/>
      <c r="AC10" s="475"/>
      <c r="AD10" s="475"/>
    </row>
    <row r="11" spans="1:30" s="36" customFormat="1" ht="6.75" customHeight="1" x14ac:dyDescent="0.25">
      <c r="B11" s="572"/>
      <c r="C11" s="298"/>
      <c r="D11" s="298"/>
      <c r="E11" s="298"/>
      <c r="F11" s="298"/>
      <c r="G11" s="298"/>
      <c r="H11" s="298"/>
      <c r="I11" s="298"/>
      <c r="J11" s="298"/>
      <c r="K11" s="298"/>
      <c r="L11" s="573"/>
      <c r="O11" s="180"/>
      <c r="P11" s="180"/>
      <c r="Q11" s="180"/>
      <c r="R11" s="180"/>
      <c r="S11" s="180"/>
      <c r="T11" s="180"/>
      <c r="U11" s="180"/>
      <c r="V11" s="180"/>
      <c r="W11" s="180"/>
      <c r="X11" s="180"/>
      <c r="Y11" s="180"/>
      <c r="Z11" s="180"/>
      <c r="AA11" s="180"/>
      <c r="AB11" s="180"/>
      <c r="AC11" s="180"/>
      <c r="AD11" s="180"/>
    </row>
    <row r="12" spans="1:30" s="36" customFormat="1" ht="15" customHeight="1" x14ac:dyDescent="0.25">
      <c r="B12" s="358" t="s">
        <v>33</v>
      </c>
      <c r="C12" s="359"/>
      <c r="D12" s="359"/>
      <c r="E12" s="570">
        <f>'Cost Estimate'!E22</f>
        <v>2</v>
      </c>
      <c r="F12" s="570"/>
      <c r="G12" s="570"/>
      <c r="H12" s="570"/>
      <c r="I12" s="359" t="s">
        <v>55</v>
      </c>
      <c r="J12" s="359"/>
      <c r="K12" s="359"/>
      <c r="L12" s="571"/>
      <c r="O12" s="437" t="s">
        <v>213</v>
      </c>
      <c r="P12" s="475"/>
      <c r="Q12" s="475"/>
      <c r="R12" s="475"/>
      <c r="S12" s="180"/>
      <c r="T12" s="180"/>
      <c r="U12" s="180"/>
      <c r="V12" s="180"/>
      <c r="W12" s="180"/>
      <c r="X12" s="180"/>
      <c r="Y12" s="180"/>
      <c r="Z12" s="180"/>
      <c r="AA12" s="180"/>
      <c r="AB12" s="180"/>
      <c r="AC12" s="180"/>
      <c r="AD12" s="180"/>
    </row>
    <row r="13" spans="1:30" s="36" customFormat="1" ht="6.75" customHeight="1" thickBot="1" x14ac:dyDescent="0.3">
      <c r="B13" s="562"/>
      <c r="C13" s="563"/>
      <c r="D13" s="563"/>
      <c r="E13" s="563"/>
      <c r="F13" s="563"/>
      <c r="G13" s="563"/>
      <c r="H13" s="563"/>
      <c r="I13" s="563"/>
      <c r="J13" s="563"/>
      <c r="K13" s="563"/>
      <c r="L13" s="564"/>
      <c r="O13" s="180"/>
      <c r="P13" s="180"/>
      <c r="Q13" s="180"/>
      <c r="R13" s="180"/>
      <c r="S13" s="180"/>
      <c r="T13" s="180"/>
      <c r="U13" s="180"/>
      <c r="V13" s="180"/>
      <c r="W13" s="180"/>
      <c r="X13" s="180"/>
      <c r="Y13" s="180"/>
      <c r="Z13" s="180"/>
      <c r="AA13" s="180"/>
      <c r="AB13" s="180"/>
      <c r="AC13" s="180"/>
      <c r="AD13" s="180"/>
    </row>
    <row r="14" spans="1:30" s="119" customFormat="1" x14ac:dyDescent="0.2">
      <c r="B14" s="126"/>
      <c r="C14" s="127"/>
      <c r="D14" s="127"/>
      <c r="E14" s="127"/>
      <c r="F14" s="127"/>
      <c r="G14" s="127"/>
      <c r="H14" s="127"/>
      <c r="I14" s="127"/>
      <c r="J14" s="127"/>
      <c r="K14" s="127"/>
      <c r="L14" s="128"/>
      <c r="M14" s="120"/>
      <c r="N14" s="120"/>
      <c r="O14" s="248"/>
      <c r="P14" s="248"/>
      <c r="Q14" s="248"/>
      <c r="R14" s="248"/>
      <c r="S14" s="249"/>
      <c r="T14" s="249"/>
      <c r="U14" s="249"/>
      <c r="V14" s="249"/>
      <c r="W14" s="249"/>
      <c r="X14" s="249"/>
      <c r="Y14" s="249"/>
      <c r="Z14" s="249"/>
      <c r="AA14" s="249"/>
      <c r="AB14" s="249"/>
      <c r="AC14" s="249"/>
      <c r="AD14" s="249"/>
    </row>
    <row r="15" spans="1:30" s="119" customFormat="1" ht="45" customHeight="1" x14ac:dyDescent="0.2">
      <c r="B15" s="129"/>
      <c r="C15" s="120"/>
      <c r="D15" s="120"/>
      <c r="E15" s="557" t="s">
        <v>83</v>
      </c>
      <c r="F15" s="558"/>
      <c r="G15" s="558"/>
      <c r="H15" s="558"/>
      <c r="I15" s="305" t="s">
        <v>92</v>
      </c>
      <c r="J15" s="559"/>
      <c r="K15" s="559"/>
      <c r="L15" s="560"/>
      <c r="M15" s="120"/>
      <c r="N15" s="120"/>
      <c r="O15" s="248"/>
      <c r="P15" s="248"/>
      <c r="Q15" s="248"/>
      <c r="R15" s="248"/>
      <c r="S15" s="249"/>
      <c r="T15" s="249"/>
      <c r="U15" s="249"/>
      <c r="V15" s="249"/>
      <c r="W15" s="249"/>
      <c r="X15" s="249"/>
      <c r="Y15" s="249"/>
      <c r="Z15" s="249"/>
      <c r="AA15" s="249"/>
      <c r="AB15" s="249"/>
      <c r="AC15" s="249"/>
      <c r="AD15" s="249"/>
    </row>
    <row r="16" spans="1:30" s="133" customFormat="1" ht="105" customHeight="1" x14ac:dyDescent="0.2">
      <c r="A16" s="131"/>
      <c r="B16" s="132" t="s">
        <v>28</v>
      </c>
      <c r="C16" s="299" t="s">
        <v>29</v>
      </c>
      <c r="D16" s="299"/>
      <c r="E16" s="299" t="s">
        <v>30</v>
      </c>
      <c r="F16" s="299"/>
      <c r="G16" s="299" t="s">
        <v>81</v>
      </c>
      <c r="H16" s="299"/>
      <c r="I16" s="299" t="s">
        <v>30</v>
      </c>
      <c r="J16" s="299"/>
      <c r="K16" s="299" t="s">
        <v>82</v>
      </c>
      <c r="L16" s="561"/>
      <c r="M16" s="131"/>
      <c r="O16" s="250"/>
      <c r="P16" s="251"/>
      <c r="Q16" s="250"/>
      <c r="R16" s="250"/>
      <c r="S16" s="250"/>
      <c r="T16" s="250"/>
      <c r="U16" s="250"/>
      <c r="V16" s="250"/>
      <c r="W16" s="250"/>
      <c r="X16" s="250"/>
      <c r="Y16" s="250"/>
      <c r="Z16" s="250"/>
      <c r="AA16" s="250"/>
      <c r="AB16" s="250"/>
      <c r="AC16" s="250"/>
      <c r="AD16" s="250"/>
    </row>
    <row r="17" spans="2:30" ht="14.45" customHeight="1" x14ac:dyDescent="0.2">
      <c r="B17" s="542" t="s">
        <v>20</v>
      </c>
      <c r="C17" s="299" t="s">
        <v>21</v>
      </c>
      <c r="D17" s="299"/>
      <c r="E17" s="543"/>
      <c r="F17" s="543"/>
      <c r="G17" s="544">
        <f>E17</f>
        <v>0</v>
      </c>
      <c r="H17" s="544"/>
      <c r="I17" s="543"/>
      <c r="J17" s="543"/>
      <c r="K17" s="544">
        <f>I17</f>
        <v>0</v>
      </c>
      <c r="L17" s="545"/>
      <c r="O17" s="252"/>
      <c r="P17" s="253"/>
      <c r="Q17" s="253"/>
      <c r="R17" s="253"/>
      <c r="S17" s="253"/>
      <c r="T17" s="253"/>
      <c r="U17" s="253"/>
      <c r="V17" s="253"/>
      <c r="W17" s="253"/>
      <c r="X17" s="254"/>
      <c r="Y17" s="254"/>
      <c r="Z17" s="254"/>
      <c r="AA17" s="254"/>
      <c r="AB17" s="254"/>
      <c r="AC17" s="254"/>
      <c r="AD17" s="254"/>
    </row>
    <row r="18" spans="2:30" x14ac:dyDescent="0.2">
      <c r="B18" s="542"/>
      <c r="C18" s="299" t="s">
        <v>22</v>
      </c>
      <c r="D18" s="299"/>
      <c r="E18" s="543"/>
      <c r="F18" s="543"/>
      <c r="G18" s="544">
        <f>G17+E18</f>
        <v>0</v>
      </c>
      <c r="H18" s="544"/>
      <c r="I18" s="543"/>
      <c r="J18" s="543"/>
      <c r="K18" s="544">
        <f>K17+I18</f>
        <v>0</v>
      </c>
      <c r="L18" s="545"/>
      <c r="O18" s="252"/>
      <c r="P18" s="255"/>
      <c r="Q18" s="252"/>
      <c r="R18" s="252"/>
      <c r="S18" s="254"/>
      <c r="T18" s="254"/>
      <c r="U18" s="254"/>
      <c r="V18" s="254"/>
      <c r="W18" s="254"/>
      <c r="X18" s="254"/>
      <c r="Y18" s="254"/>
      <c r="Z18" s="254"/>
      <c r="AA18" s="254"/>
      <c r="AB18" s="254"/>
      <c r="AC18" s="254"/>
      <c r="AD18" s="254"/>
    </row>
    <row r="19" spans="2:30" x14ac:dyDescent="0.2">
      <c r="B19" s="542"/>
      <c r="C19" s="299" t="s">
        <v>23</v>
      </c>
      <c r="D19" s="299"/>
      <c r="E19" s="543"/>
      <c r="F19" s="543"/>
      <c r="G19" s="544">
        <f>G18+E19</f>
        <v>0</v>
      </c>
      <c r="H19" s="544"/>
      <c r="I19" s="543"/>
      <c r="J19" s="543"/>
      <c r="K19" s="544">
        <f t="shared" ref="K19:K32" si="0">K18+I19</f>
        <v>0</v>
      </c>
      <c r="L19" s="545"/>
      <c r="O19" s="252"/>
      <c r="P19" s="255"/>
      <c r="Q19" s="252"/>
      <c r="R19" s="252"/>
      <c r="S19" s="254"/>
      <c r="T19" s="254"/>
      <c r="U19" s="254"/>
      <c r="V19" s="254"/>
      <c r="W19" s="254"/>
      <c r="X19" s="254"/>
      <c r="Y19" s="254"/>
      <c r="Z19" s="254"/>
      <c r="AA19" s="254"/>
      <c r="AB19" s="254"/>
      <c r="AC19" s="254"/>
      <c r="AD19" s="254"/>
    </row>
    <row r="20" spans="2:30" x14ac:dyDescent="0.2">
      <c r="B20" s="542"/>
      <c r="C20" s="299" t="s">
        <v>24</v>
      </c>
      <c r="D20" s="299"/>
      <c r="E20" s="543"/>
      <c r="F20" s="543"/>
      <c r="G20" s="544">
        <f>G19+E20</f>
        <v>0</v>
      </c>
      <c r="H20" s="544"/>
      <c r="I20" s="543"/>
      <c r="J20" s="543"/>
      <c r="K20" s="544">
        <f t="shared" si="0"/>
        <v>0</v>
      </c>
      <c r="L20" s="545"/>
      <c r="O20" s="252"/>
      <c r="P20" s="252"/>
      <c r="Q20" s="252"/>
      <c r="R20" s="252"/>
      <c r="S20" s="254"/>
      <c r="T20" s="254"/>
      <c r="U20" s="254"/>
      <c r="V20" s="254"/>
      <c r="W20" s="254"/>
      <c r="X20" s="254"/>
      <c r="Y20" s="254"/>
      <c r="Z20" s="254"/>
      <c r="AA20" s="254"/>
      <c r="AB20" s="254"/>
      <c r="AC20" s="254"/>
      <c r="AD20" s="254"/>
    </row>
    <row r="21" spans="2:30" x14ac:dyDescent="0.2">
      <c r="B21" s="542" t="s">
        <v>27</v>
      </c>
      <c r="C21" s="299" t="s">
        <v>21</v>
      </c>
      <c r="D21" s="299"/>
      <c r="E21" s="543"/>
      <c r="F21" s="543"/>
      <c r="G21" s="544">
        <f t="shared" ref="G21:G32" si="1">G20+E21</f>
        <v>0</v>
      </c>
      <c r="H21" s="544"/>
      <c r="I21" s="543">
        <v>430963.97</v>
      </c>
      <c r="J21" s="543"/>
      <c r="K21" s="544">
        <f t="shared" si="0"/>
        <v>430963.97</v>
      </c>
      <c r="L21" s="545"/>
      <c r="O21" s="256" t="s">
        <v>214</v>
      </c>
      <c r="P21" s="252"/>
      <c r="Q21" s="252"/>
      <c r="R21" s="252"/>
      <c r="S21" s="254"/>
      <c r="T21" s="254"/>
      <c r="U21" s="254"/>
      <c r="V21" s="254"/>
      <c r="W21" s="254"/>
      <c r="X21" s="254"/>
      <c r="Y21" s="254"/>
      <c r="Z21" s="254"/>
      <c r="AA21" s="254"/>
      <c r="AB21" s="254"/>
      <c r="AC21" s="254"/>
      <c r="AD21" s="254"/>
    </row>
    <row r="22" spans="2:30" x14ac:dyDescent="0.2">
      <c r="B22" s="542"/>
      <c r="C22" s="299" t="s">
        <v>22</v>
      </c>
      <c r="D22" s="299"/>
      <c r="E22" s="543"/>
      <c r="F22" s="543"/>
      <c r="G22" s="544">
        <f t="shared" si="1"/>
        <v>0</v>
      </c>
      <c r="H22" s="544"/>
      <c r="I22" s="543"/>
      <c r="J22" s="543"/>
      <c r="K22" s="544">
        <f t="shared" si="0"/>
        <v>430963.97</v>
      </c>
      <c r="L22" s="545"/>
    </row>
    <row r="23" spans="2:30" x14ac:dyDescent="0.2">
      <c r="B23" s="542"/>
      <c r="C23" s="299" t="s">
        <v>23</v>
      </c>
      <c r="D23" s="299"/>
      <c r="E23" s="543"/>
      <c r="F23" s="543"/>
      <c r="G23" s="544">
        <f t="shared" si="1"/>
        <v>0</v>
      </c>
      <c r="H23" s="544"/>
      <c r="I23" s="543"/>
      <c r="J23" s="543"/>
      <c r="K23" s="544">
        <f t="shared" si="0"/>
        <v>430963.97</v>
      </c>
      <c r="L23" s="545"/>
    </row>
    <row r="24" spans="2:30" x14ac:dyDescent="0.2">
      <c r="B24" s="542"/>
      <c r="C24" s="299" t="s">
        <v>24</v>
      </c>
      <c r="D24" s="299"/>
      <c r="E24" s="543"/>
      <c r="F24" s="543"/>
      <c r="G24" s="544">
        <f t="shared" si="1"/>
        <v>0</v>
      </c>
      <c r="H24" s="544"/>
      <c r="I24" s="543"/>
      <c r="J24" s="543"/>
      <c r="K24" s="544">
        <f t="shared" si="0"/>
        <v>430963.97</v>
      </c>
      <c r="L24" s="545"/>
    </row>
    <row r="25" spans="2:30" x14ac:dyDescent="0.2">
      <c r="B25" s="542" t="s">
        <v>26</v>
      </c>
      <c r="C25" s="299" t="s">
        <v>21</v>
      </c>
      <c r="D25" s="299"/>
      <c r="E25" s="543"/>
      <c r="F25" s="543"/>
      <c r="G25" s="544">
        <f t="shared" si="1"/>
        <v>0</v>
      </c>
      <c r="H25" s="544"/>
      <c r="I25" s="543"/>
      <c r="J25" s="543"/>
      <c r="K25" s="544">
        <f t="shared" si="0"/>
        <v>430963.97</v>
      </c>
      <c r="L25" s="545"/>
    </row>
    <row r="26" spans="2:30" x14ac:dyDescent="0.2">
      <c r="B26" s="542"/>
      <c r="C26" s="299" t="s">
        <v>22</v>
      </c>
      <c r="D26" s="299"/>
      <c r="E26" s="543"/>
      <c r="F26" s="543"/>
      <c r="G26" s="544">
        <f t="shared" si="1"/>
        <v>0</v>
      </c>
      <c r="H26" s="544"/>
      <c r="I26" s="543"/>
      <c r="J26" s="543"/>
      <c r="K26" s="544">
        <f t="shared" si="0"/>
        <v>430963.97</v>
      </c>
      <c r="L26" s="545"/>
    </row>
    <row r="27" spans="2:30" x14ac:dyDescent="0.2">
      <c r="B27" s="542"/>
      <c r="C27" s="299" t="s">
        <v>23</v>
      </c>
      <c r="D27" s="299"/>
      <c r="E27" s="543"/>
      <c r="F27" s="543"/>
      <c r="G27" s="544">
        <f t="shared" si="1"/>
        <v>0</v>
      </c>
      <c r="H27" s="544"/>
      <c r="I27" s="543"/>
      <c r="J27" s="543"/>
      <c r="K27" s="544">
        <f t="shared" si="0"/>
        <v>430963.97</v>
      </c>
      <c r="L27" s="545"/>
    </row>
    <row r="28" spans="2:30" x14ac:dyDescent="0.2">
      <c r="B28" s="542"/>
      <c r="C28" s="299" t="s">
        <v>24</v>
      </c>
      <c r="D28" s="299"/>
      <c r="E28" s="543"/>
      <c r="F28" s="543"/>
      <c r="G28" s="544">
        <f t="shared" si="1"/>
        <v>0</v>
      </c>
      <c r="H28" s="544"/>
      <c r="I28" s="543"/>
      <c r="J28" s="543"/>
      <c r="K28" s="544">
        <f t="shared" si="0"/>
        <v>430963.97</v>
      </c>
      <c r="L28" s="545"/>
    </row>
    <row r="29" spans="2:30" x14ac:dyDescent="0.2">
      <c r="B29" s="542" t="s">
        <v>25</v>
      </c>
      <c r="C29" s="299" t="s">
        <v>21</v>
      </c>
      <c r="D29" s="299"/>
      <c r="E29" s="543"/>
      <c r="F29" s="543"/>
      <c r="G29" s="544">
        <f t="shared" si="1"/>
        <v>0</v>
      </c>
      <c r="H29" s="544"/>
      <c r="I29" s="543"/>
      <c r="J29" s="543"/>
      <c r="K29" s="544">
        <f t="shared" si="0"/>
        <v>430963.97</v>
      </c>
      <c r="L29" s="545"/>
    </row>
    <row r="30" spans="2:30" x14ac:dyDescent="0.2">
      <c r="B30" s="542"/>
      <c r="C30" s="299" t="s">
        <v>22</v>
      </c>
      <c r="D30" s="299"/>
      <c r="E30" s="543"/>
      <c r="F30" s="543"/>
      <c r="G30" s="544">
        <f t="shared" si="1"/>
        <v>0</v>
      </c>
      <c r="H30" s="544"/>
      <c r="I30" s="543"/>
      <c r="J30" s="543"/>
      <c r="K30" s="544">
        <f t="shared" si="0"/>
        <v>430963.97</v>
      </c>
      <c r="L30" s="545"/>
    </row>
    <row r="31" spans="2:30" x14ac:dyDescent="0.2">
      <c r="B31" s="542"/>
      <c r="C31" s="299" t="s">
        <v>23</v>
      </c>
      <c r="D31" s="299"/>
      <c r="E31" s="543"/>
      <c r="F31" s="543"/>
      <c r="G31" s="544">
        <f t="shared" si="1"/>
        <v>0</v>
      </c>
      <c r="H31" s="544"/>
      <c r="I31" s="543"/>
      <c r="J31" s="543"/>
      <c r="K31" s="544">
        <f t="shared" si="0"/>
        <v>430963.97</v>
      </c>
      <c r="L31" s="545"/>
    </row>
    <row r="32" spans="2:30" x14ac:dyDescent="0.2">
      <c r="B32" s="542"/>
      <c r="C32" s="299" t="s">
        <v>24</v>
      </c>
      <c r="D32" s="299"/>
      <c r="E32" s="543"/>
      <c r="F32" s="543"/>
      <c r="G32" s="544">
        <f t="shared" si="1"/>
        <v>0</v>
      </c>
      <c r="H32" s="544"/>
      <c r="I32" s="543"/>
      <c r="J32" s="543"/>
      <c r="K32" s="544">
        <f t="shared" si="0"/>
        <v>430963.97</v>
      </c>
      <c r="L32" s="545"/>
    </row>
    <row r="33" spans="2:12" x14ac:dyDescent="0.2">
      <c r="B33" s="135"/>
      <c r="C33" s="136"/>
      <c r="D33" s="136"/>
      <c r="E33" s="137"/>
      <c r="F33" s="137"/>
      <c r="G33" s="137"/>
      <c r="H33" s="137"/>
      <c r="I33" s="137"/>
      <c r="J33" s="137"/>
      <c r="K33" s="137"/>
      <c r="L33" s="138"/>
    </row>
    <row r="34" spans="2:12" x14ac:dyDescent="0.2">
      <c r="B34" s="135"/>
      <c r="C34" s="136"/>
      <c r="D34" s="136"/>
      <c r="E34" s="137"/>
      <c r="F34" s="137"/>
      <c r="G34" s="137"/>
      <c r="H34" s="137"/>
      <c r="I34" s="137"/>
      <c r="J34" s="137"/>
      <c r="K34" s="137"/>
      <c r="L34" s="138"/>
    </row>
    <row r="35" spans="2:12" x14ac:dyDescent="0.2">
      <c r="B35" s="135"/>
      <c r="C35" s="136"/>
      <c r="D35" s="136"/>
      <c r="E35" s="137"/>
      <c r="F35" s="137"/>
      <c r="G35" s="137"/>
      <c r="H35" s="137"/>
      <c r="I35" s="137"/>
      <c r="J35" s="137"/>
      <c r="K35" s="137"/>
      <c r="L35" s="138"/>
    </row>
    <row r="36" spans="2:12" x14ac:dyDescent="0.2">
      <c r="B36" s="139"/>
      <c r="C36" s="140"/>
      <c r="D36" s="140"/>
      <c r="E36" s="140"/>
      <c r="F36" s="140"/>
      <c r="G36" s="140"/>
      <c r="H36" s="140"/>
      <c r="I36" s="141"/>
      <c r="J36" s="141"/>
      <c r="K36" s="141"/>
      <c r="L36" s="142"/>
    </row>
    <row r="37" spans="2:12" x14ac:dyDescent="0.2">
      <c r="B37" s="139"/>
      <c r="C37" s="140"/>
      <c r="D37" s="140"/>
      <c r="E37" s="140"/>
      <c r="F37" s="140"/>
      <c r="G37" s="140"/>
      <c r="H37" s="140"/>
      <c r="I37" s="141"/>
      <c r="J37" s="141"/>
      <c r="K37" s="141"/>
      <c r="L37" s="142"/>
    </row>
    <row r="38" spans="2:12" x14ac:dyDescent="0.2">
      <c r="B38" s="139"/>
      <c r="C38" s="140"/>
      <c r="D38" s="140"/>
      <c r="E38" s="140"/>
      <c r="F38" s="140"/>
      <c r="G38" s="140"/>
      <c r="H38" s="140"/>
      <c r="I38" s="141"/>
      <c r="J38" s="141"/>
      <c r="K38" s="141"/>
      <c r="L38" s="142"/>
    </row>
    <row r="39" spans="2:12" x14ac:dyDescent="0.2">
      <c r="B39" s="139"/>
      <c r="C39" s="140"/>
      <c r="D39" s="140"/>
      <c r="E39" s="140"/>
      <c r="F39" s="140"/>
      <c r="G39" s="140"/>
      <c r="H39" s="140"/>
      <c r="I39" s="141"/>
      <c r="J39" s="141"/>
      <c r="K39" s="141"/>
      <c r="L39" s="142"/>
    </row>
    <row r="40" spans="2:12" x14ac:dyDescent="0.2">
      <c r="B40" s="139"/>
      <c r="C40" s="140"/>
      <c r="D40" s="140"/>
      <c r="E40" s="140"/>
      <c r="F40" s="140"/>
      <c r="G40" s="140"/>
      <c r="H40" s="140"/>
      <c r="I40" s="141"/>
      <c r="J40" s="141"/>
      <c r="K40" s="141"/>
      <c r="L40" s="142"/>
    </row>
    <row r="41" spans="2:12" x14ac:dyDescent="0.2">
      <c r="B41" s="139"/>
      <c r="C41" s="140"/>
      <c r="D41" s="140"/>
      <c r="E41" s="140"/>
      <c r="F41" s="140"/>
      <c r="G41" s="140"/>
      <c r="H41" s="140"/>
      <c r="I41" s="141"/>
      <c r="J41" s="141"/>
      <c r="K41" s="141"/>
      <c r="L41" s="142"/>
    </row>
    <row r="42" spans="2:12" x14ac:dyDescent="0.2">
      <c r="B42" s="139"/>
      <c r="C42" s="140"/>
      <c r="D42" s="140"/>
      <c r="E42" s="140"/>
      <c r="F42" s="140"/>
      <c r="G42" s="140"/>
      <c r="H42" s="140"/>
      <c r="I42" s="141"/>
      <c r="J42" s="141"/>
      <c r="K42" s="141"/>
      <c r="L42" s="142"/>
    </row>
    <row r="43" spans="2:12" x14ac:dyDescent="0.2">
      <c r="B43" s="139"/>
      <c r="C43" s="140"/>
      <c r="D43" s="140"/>
      <c r="E43" s="140"/>
      <c r="F43" s="140"/>
      <c r="G43" s="140"/>
      <c r="H43" s="140"/>
      <c r="I43" s="141"/>
      <c r="J43" s="141"/>
      <c r="K43" s="141"/>
      <c r="L43" s="142"/>
    </row>
    <row r="44" spans="2:12" x14ac:dyDescent="0.2">
      <c r="B44" s="139"/>
      <c r="C44" s="140"/>
      <c r="D44" s="140"/>
      <c r="E44" s="140"/>
      <c r="F44" s="140"/>
      <c r="G44" s="140"/>
      <c r="H44" s="140"/>
      <c r="I44" s="141"/>
      <c r="J44" s="141"/>
      <c r="K44" s="141"/>
      <c r="L44" s="142"/>
    </row>
    <row r="45" spans="2:12" x14ac:dyDescent="0.2">
      <c r="B45" s="139"/>
      <c r="C45" s="140"/>
      <c r="D45" s="140"/>
      <c r="E45" s="140"/>
      <c r="F45" s="140"/>
      <c r="G45" s="140"/>
      <c r="H45" s="140"/>
      <c r="I45" s="141"/>
      <c r="J45" s="141"/>
      <c r="K45" s="141"/>
      <c r="L45" s="142"/>
    </row>
    <row r="46" spans="2:12" x14ac:dyDescent="0.2">
      <c r="B46" s="139"/>
      <c r="C46" s="140"/>
      <c r="D46" s="140"/>
      <c r="E46" s="140"/>
      <c r="F46" s="140"/>
      <c r="G46" s="140"/>
      <c r="H46" s="140"/>
      <c r="I46" s="141"/>
      <c r="J46" s="141"/>
      <c r="K46" s="141"/>
      <c r="L46" s="142"/>
    </row>
    <row r="47" spans="2:12" x14ac:dyDescent="0.2">
      <c r="B47" s="139"/>
      <c r="C47" s="140"/>
      <c r="D47" s="140"/>
      <c r="E47" s="140"/>
      <c r="F47" s="140"/>
      <c r="G47" s="140"/>
      <c r="H47" s="140"/>
      <c r="I47" s="141"/>
      <c r="J47" s="141"/>
      <c r="K47" s="141"/>
      <c r="L47" s="142"/>
    </row>
    <row r="48" spans="2:12" x14ac:dyDescent="0.2">
      <c r="B48" s="139"/>
      <c r="C48" s="140"/>
      <c r="D48" s="140"/>
      <c r="E48" s="140"/>
      <c r="F48" s="140"/>
      <c r="G48" s="140"/>
      <c r="H48" s="140"/>
      <c r="I48" s="141"/>
      <c r="J48" s="141"/>
      <c r="K48" s="141"/>
      <c r="L48" s="142"/>
    </row>
    <row r="49" spans="1:19" x14ac:dyDescent="0.2">
      <c r="B49" s="139"/>
      <c r="C49" s="140"/>
      <c r="D49" s="140"/>
      <c r="E49" s="140"/>
      <c r="F49" s="140"/>
      <c r="G49" s="140"/>
      <c r="H49" s="140"/>
      <c r="I49" s="141"/>
      <c r="J49" s="141"/>
      <c r="K49" s="141"/>
      <c r="L49" s="142"/>
    </row>
    <row r="50" spans="1:19" x14ac:dyDescent="0.2">
      <c r="B50" s="139"/>
      <c r="C50" s="140"/>
      <c r="D50" s="140"/>
      <c r="E50" s="140"/>
      <c r="F50" s="140"/>
      <c r="G50" s="140"/>
      <c r="H50" s="140"/>
      <c r="I50" s="141"/>
      <c r="J50" s="141"/>
      <c r="K50" s="141"/>
      <c r="L50" s="142"/>
    </row>
    <row r="51" spans="1:19" x14ac:dyDescent="0.2">
      <c r="B51" s="139"/>
      <c r="C51" s="140"/>
      <c r="D51" s="140"/>
      <c r="E51" s="140"/>
      <c r="F51" s="140"/>
      <c r="G51" s="140"/>
      <c r="H51" s="140"/>
      <c r="I51" s="141"/>
      <c r="J51" s="141"/>
      <c r="K51" s="141"/>
      <c r="L51" s="142"/>
    </row>
    <row r="52" spans="1:19" x14ac:dyDescent="0.2">
      <c r="B52" s="139"/>
      <c r="C52" s="140"/>
      <c r="D52" s="140"/>
      <c r="E52" s="140"/>
      <c r="F52" s="140"/>
      <c r="G52" s="140"/>
      <c r="H52" s="140"/>
      <c r="I52" s="141"/>
      <c r="J52" s="141"/>
      <c r="K52" s="141"/>
      <c r="L52" s="142"/>
    </row>
    <row r="53" spans="1:19" x14ac:dyDescent="0.2">
      <c r="B53" s="139"/>
      <c r="C53" s="140"/>
      <c r="D53" s="140"/>
      <c r="E53" s="140"/>
      <c r="F53" s="140"/>
      <c r="G53" s="140"/>
      <c r="H53" s="140"/>
      <c r="I53" s="141"/>
      <c r="J53" s="141"/>
      <c r="K53" s="141"/>
      <c r="L53" s="142"/>
    </row>
    <row r="54" spans="1:19" x14ac:dyDescent="0.2">
      <c r="B54" s="139"/>
      <c r="C54" s="140"/>
      <c r="D54" s="140"/>
      <c r="E54" s="140"/>
      <c r="F54" s="140"/>
      <c r="G54" s="140"/>
      <c r="H54" s="140"/>
      <c r="I54" s="141"/>
      <c r="J54" s="141"/>
      <c r="K54" s="141"/>
      <c r="L54" s="142"/>
      <c r="R54" s="119"/>
      <c r="S54" s="119"/>
    </row>
    <row r="55" spans="1:19" x14ac:dyDescent="0.2">
      <c r="B55" s="139"/>
      <c r="C55" s="140"/>
      <c r="D55" s="140"/>
      <c r="E55" s="140"/>
      <c r="F55" s="140"/>
      <c r="G55" s="140"/>
      <c r="H55" s="140"/>
      <c r="I55" s="141"/>
      <c r="J55" s="141"/>
      <c r="K55" s="141"/>
      <c r="L55" s="142"/>
    </row>
    <row r="56" spans="1:19" x14ac:dyDescent="0.2">
      <c r="B56" s="139"/>
      <c r="C56" s="140"/>
      <c r="D56" s="140"/>
      <c r="E56" s="140"/>
      <c r="F56" s="140"/>
      <c r="G56" s="140"/>
      <c r="H56" s="140"/>
      <c r="I56" s="141"/>
      <c r="J56" s="141"/>
      <c r="K56" s="141"/>
      <c r="L56" s="142"/>
      <c r="P56" s="143"/>
      <c r="Q56" s="143"/>
      <c r="R56" s="144"/>
      <c r="S56" s="144"/>
    </row>
    <row r="57" spans="1:19" x14ac:dyDescent="0.2">
      <c r="B57" s="139"/>
      <c r="C57" s="140"/>
      <c r="D57" s="140"/>
      <c r="E57" s="140"/>
      <c r="F57" s="140"/>
      <c r="G57" s="140"/>
      <c r="H57" s="140"/>
      <c r="I57" s="141"/>
      <c r="J57" s="141"/>
      <c r="K57" s="141"/>
      <c r="L57" s="142"/>
    </row>
    <row r="58" spans="1:19" s="119" customFormat="1" ht="13.5" thickBot="1" x14ac:dyDescent="0.25">
      <c r="B58" s="145"/>
      <c r="C58" s="146"/>
      <c r="D58" s="146"/>
      <c r="E58" s="146"/>
      <c r="F58" s="146"/>
      <c r="G58" s="146"/>
      <c r="H58" s="146"/>
      <c r="I58" s="146"/>
      <c r="J58" s="146"/>
      <c r="K58" s="146"/>
      <c r="L58" s="147"/>
      <c r="M58" s="120"/>
      <c r="N58" s="120"/>
      <c r="O58" s="121"/>
      <c r="P58" s="122"/>
      <c r="Q58" s="122"/>
      <c r="R58" s="130"/>
      <c r="S58" s="130"/>
    </row>
    <row r="59" spans="1:19" ht="6.75" customHeight="1" thickBot="1" x14ac:dyDescent="0.25">
      <c r="B59" s="148"/>
      <c r="C59" s="149"/>
      <c r="D59" s="149"/>
      <c r="E59" s="149"/>
      <c r="F59" s="149"/>
      <c r="G59" s="149"/>
      <c r="H59" s="149"/>
      <c r="I59" s="149"/>
      <c r="J59" s="149"/>
      <c r="K59" s="149"/>
      <c r="L59" s="150"/>
    </row>
    <row r="60" spans="1:19" s="144" customFormat="1" x14ac:dyDescent="0.2">
      <c r="A60" s="151"/>
      <c r="B60" s="152" t="s">
        <v>2</v>
      </c>
      <c r="C60" s="555" t="s">
        <v>3</v>
      </c>
      <c r="D60" s="555"/>
      <c r="E60" s="555"/>
      <c r="F60" s="555"/>
      <c r="G60" s="555"/>
      <c r="H60" s="555"/>
      <c r="I60" s="555"/>
      <c r="J60" s="153" t="s">
        <v>34</v>
      </c>
      <c r="K60" s="153" t="s">
        <v>35</v>
      </c>
      <c r="L60" s="154" t="s">
        <v>6</v>
      </c>
      <c r="M60" s="155"/>
      <c r="N60" s="156"/>
      <c r="O60" s="157"/>
      <c r="P60" s="122"/>
      <c r="Q60" s="122"/>
      <c r="R60" s="130"/>
      <c r="S60" s="130"/>
    </row>
    <row r="61" spans="1:19" ht="15" x14ac:dyDescent="0.2">
      <c r="B61" s="24"/>
      <c r="C61" s="556"/>
      <c r="D61" s="556"/>
      <c r="E61" s="556"/>
      <c r="F61" s="556"/>
      <c r="G61" s="556"/>
      <c r="H61" s="556"/>
      <c r="I61" s="556"/>
      <c r="J61" s="25" t="s">
        <v>229</v>
      </c>
      <c r="K61" s="25" t="s">
        <v>230</v>
      </c>
      <c r="L61" s="26">
        <v>44907</v>
      </c>
      <c r="N61" s="424" t="s">
        <v>163</v>
      </c>
      <c r="O61" s="426"/>
      <c r="P61" s="426"/>
      <c r="Q61" s="426"/>
      <c r="R61" s="426"/>
      <c r="S61" s="426"/>
    </row>
    <row r="62" spans="1:19" x14ac:dyDescent="0.2">
      <c r="B62" s="24"/>
      <c r="C62" s="556"/>
      <c r="D62" s="556"/>
      <c r="E62" s="556"/>
      <c r="F62" s="556"/>
      <c r="G62" s="556"/>
      <c r="H62" s="556"/>
      <c r="I62" s="556"/>
      <c r="J62" s="25"/>
      <c r="K62" s="25"/>
      <c r="L62" s="26"/>
    </row>
    <row r="63" spans="1:19" ht="6.75" customHeight="1" thickBot="1" x14ac:dyDescent="0.25">
      <c r="B63" s="552"/>
      <c r="C63" s="553"/>
      <c r="D63" s="553"/>
      <c r="E63" s="553"/>
      <c r="F63" s="553"/>
      <c r="G63" s="553"/>
      <c r="H63" s="553"/>
      <c r="I63" s="553"/>
      <c r="J63" s="553"/>
      <c r="K63" s="553"/>
      <c r="L63" s="554"/>
    </row>
    <row r="64" spans="1:19" x14ac:dyDescent="0.2">
      <c r="B64" s="158" t="s">
        <v>36</v>
      </c>
      <c r="C64" s="127"/>
      <c r="D64" s="127"/>
      <c r="E64" s="127"/>
      <c r="F64" s="127"/>
      <c r="G64" s="127"/>
      <c r="H64" s="127"/>
      <c r="I64" s="127"/>
      <c r="J64" s="127"/>
      <c r="K64" s="127"/>
      <c r="L64" s="128"/>
    </row>
    <row r="65" spans="2:12" x14ac:dyDescent="0.2">
      <c r="B65" s="546" t="s">
        <v>66</v>
      </c>
      <c r="C65" s="547"/>
      <c r="D65" s="547"/>
      <c r="E65" s="547"/>
      <c r="F65" s="547"/>
      <c r="G65" s="547"/>
      <c r="H65" s="547"/>
      <c r="I65" s="547"/>
      <c r="J65" s="547"/>
      <c r="K65" s="547"/>
      <c r="L65" s="548"/>
    </row>
    <row r="66" spans="2:12" x14ac:dyDescent="0.2">
      <c r="B66" s="546"/>
      <c r="C66" s="547"/>
      <c r="D66" s="547"/>
      <c r="E66" s="547"/>
      <c r="F66" s="547"/>
      <c r="G66" s="547"/>
      <c r="H66" s="547"/>
      <c r="I66" s="547"/>
      <c r="J66" s="547"/>
      <c r="K66" s="547"/>
      <c r="L66" s="548"/>
    </row>
    <row r="67" spans="2:12" x14ac:dyDescent="0.2">
      <c r="B67" s="546"/>
      <c r="C67" s="547"/>
      <c r="D67" s="547"/>
      <c r="E67" s="547"/>
      <c r="F67" s="547"/>
      <c r="G67" s="547"/>
      <c r="H67" s="547"/>
      <c r="I67" s="547"/>
      <c r="J67" s="547"/>
      <c r="K67" s="547"/>
      <c r="L67" s="548"/>
    </row>
    <row r="68" spans="2:12" x14ac:dyDescent="0.2">
      <c r="B68" s="546"/>
      <c r="C68" s="547"/>
      <c r="D68" s="547"/>
      <c r="E68" s="547"/>
      <c r="F68" s="547"/>
      <c r="G68" s="547"/>
      <c r="H68" s="547"/>
      <c r="I68" s="547"/>
      <c r="J68" s="547"/>
      <c r="K68" s="547"/>
      <c r="L68" s="548"/>
    </row>
    <row r="69" spans="2:12" ht="13.5" thickBot="1" x14ac:dyDescent="0.25">
      <c r="B69" s="549"/>
      <c r="C69" s="550"/>
      <c r="D69" s="550"/>
      <c r="E69" s="550"/>
      <c r="F69" s="550"/>
      <c r="G69" s="550"/>
      <c r="H69" s="550"/>
      <c r="I69" s="550"/>
      <c r="J69" s="550"/>
      <c r="K69" s="550"/>
      <c r="L69" s="551"/>
    </row>
  </sheetData>
  <sheetProtection algorithmName="SHA-512" hashValue="o/hBb/OM7VROF87jp66rhSVGhWl5ofuvzv+oTcm8OBUXR8EIjQy+/9olGwQYVNsbriBhzOnXrqNrRYZ31WOH8w==" saltValue="YiFJPIYwV67FVY9MZcncow==" spinCount="100000" sheet="1" selectLockedCells="1"/>
  <mergeCells count="114">
    <mergeCell ref="Q5:V5"/>
    <mergeCell ref="O6:AD6"/>
    <mergeCell ref="O8:AD8"/>
    <mergeCell ref="O10:AD10"/>
    <mergeCell ref="O12:R12"/>
    <mergeCell ref="E15:H15"/>
    <mergeCell ref="I15:L15"/>
    <mergeCell ref="C16:D16"/>
    <mergeCell ref="E16:F16"/>
    <mergeCell ref="G16:H16"/>
    <mergeCell ref="I16:J16"/>
    <mergeCell ref="K16:L16"/>
    <mergeCell ref="B13:L13"/>
    <mergeCell ref="B3:L5"/>
    <mergeCell ref="B6:D6"/>
    <mergeCell ref="B10:D10"/>
    <mergeCell ref="B12:D12"/>
    <mergeCell ref="E10:L10"/>
    <mergeCell ref="E6:L6"/>
    <mergeCell ref="E12:H12"/>
    <mergeCell ref="I12:L12"/>
    <mergeCell ref="B11:L11"/>
    <mergeCell ref="B8:D8"/>
    <mergeCell ref="E8:L8"/>
    <mergeCell ref="B21:B24"/>
    <mergeCell ref="C21:D21"/>
    <mergeCell ref="E21:F21"/>
    <mergeCell ref="G21:H21"/>
    <mergeCell ref="I21:J21"/>
    <mergeCell ref="K18:L18"/>
    <mergeCell ref="C19:D19"/>
    <mergeCell ref="E19:F19"/>
    <mergeCell ref="G19:H19"/>
    <mergeCell ref="I19:J19"/>
    <mergeCell ref="K19:L19"/>
    <mergeCell ref="B17:B20"/>
    <mergeCell ref="C17:D17"/>
    <mergeCell ref="E17:F17"/>
    <mergeCell ref="G17:H17"/>
    <mergeCell ref="I17:J17"/>
    <mergeCell ref="K17:L17"/>
    <mergeCell ref="C18:D18"/>
    <mergeCell ref="E18:F18"/>
    <mergeCell ref="G18:H18"/>
    <mergeCell ref="I18:J18"/>
    <mergeCell ref="K21:L21"/>
    <mergeCell ref="C22:D22"/>
    <mergeCell ref="E22:F22"/>
    <mergeCell ref="G22:H22"/>
    <mergeCell ref="I22:J22"/>
    <mergeCell ref="K22:L22"/>
    <mergeCell ref="C20:D20"/>
    <mergeCell ref="E20:F20"/>
    <mergeCell ref="G20:H20"/>
    <mergeCell ref="I20:J20"/>
    <mergeCell ref="K20:L20"/>
    <mergeCell ref="C23:D23"/>
    <mergeCell ref="E23:F23"/>
    <mergeCell ref="G23:H23"/>
    <mergeCell ref="I23:J23"/>
    <mergeCell ref="K23:L23"/>
    <mergeCell ref="C24:D24"/>
    <mergeCell ref="E24:F24"/>
    <mergeCell ref="G24:H24"/>
    <mergeCell ref="I24:J24"/>
    <mergeCell ref="K24:L24"/>
    <mergeCell ref="C28:D28"/>
    <mergeCell ref="K25:L25"/>
    <mergeCell ref="K26:L26"/>
    <mergeCell ref="C27:D27"/>
    <mergeCell ref="E27:F27"/>
    <mergeCell ref="G27:H27"/>
    <mergeCell ref="I27:J27"/>
    <mergeCell ref="K27:L27"/>
    <mergeCell ref="C26:D26"/>
    <mergeCell ref="E26:F26"/>
    <mergeCell ref="G26:H26"/>
    <mergeCell ref="I26:J26"/>
    <mergeCell ref="E28:F28"/>
    <mergeCell ref="G28:H28"/>
    <mergeCell ref="I28:J28"/>
    <mergeCell ref="K28:L28"/>
    <mergeCell ref="B65:L69"/>
    <mergeCell ref="C31:D31"/>
    <mergeCell ref="E31:F31"/>
    <mergeCell ref="G31:H31"/>
    <mergeCell ref="I31:J31"/>
    <mergeCell ref="K31:L31"/>
    <mergeCell ref="C32:D32"/>
    <mergeCell ref="E32:F32"/>
    <mergeCell ref="G32:H32"/>
    <mergeCell ref="I32:J32"/>
    <mergeCell ref="K32:L32"/>
    <mergeCell ref="B63:L63"/>
    <mergeCell ref="C60:I60"/>
    <mergeCell ref="C61:I61"/>
    <mergeCell ref="C62:I62"/>
    <mergeCell ref="B29:B32"/>
    <mergeCell ref="C29:D29"/>
    <mergeCell ref="E29:F29"/>
    <mergeCell ref="G29:H29"/>
    <mergeCell ref="I29:J29"/>
    <mergeCell ref="N61:S61"/>
    <mergeCell ref="B25:B28"/>
    <mergeCell ref="C25:D25"/>
    <mergeCell ref="E25:F25"/>
    <mergeCell ref="G25:H25"/>
    <mergeCell ref="I25:J25"/>
    <mergeCell ref="K29:L29"/>
    <mergeCell ref="C30:D30"/>
    <mergeCell ref="E30:F30"/>
    <mergeCell ref="G30:H30"/>
    <mergeCell ref="I30:J30"/>
    <mergeCell ref="K30:L30"/>
  </mergeCells>
  <dataValidations count="1">
    <dataValidation type="list" allowBlank="1" showInputMessage="1" showErrorMessage="1" sqref="E15:H15">
      <formula1>$O$15:$O$18</formula1>
    </dataValidation>
  </dataValidations>
  <printOptions horizontalCentered="1" verticalCentered="1"/>
  <pageMargins left="0" right="0" top="0" bottom="0" header="0" footer="0"/>
  <pageSetup paperSize="8"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zoomScaleNormal="100" zoomScaleSheetLayoutView="100" workbookViewId="0">
      <selection activeCell="E12" sqref="E12:E13"/>
    </sheetView>
  </sheetViews>
  <sheetFormatPr defaultColWidth="9.140625" defaultRowHeight="14.25" x14ac:dyDescent="0.2"/>
  <cols>
    <col min="1" max="1" width="2.28515625" style="159" customWidth="1"/>
    <col min="2" max="2" width="5.7109375" style="175" customWidth="1"/>
    <col min="3" max="4" width="23.42578125" style="175" customWidth="1"/>
    <col min="5" max="6" width="22.7109375" style="175" customWidth="1"/>
    <col min="7" max="7" width="19.85546875" style="175" customWidth="1"/>
    <col min="8" max="8" width="13.5703125" style="175" customWidth="1"/>
    <col min="9" max="9" width="2.28515625" style="160" customWidth="1"/>
    <col min="10" max="10" width="2.5703125" style="175" customWidth="1"/>
    <col min="11" max="11" width="32.7109375" style="161" customWidth="1"/>
    <col min="12" max="13" width="9.140625" style="175"/>
    <col min="14" max="16384" width="9.140625" style="176"/>
  </cols>
  <sheetData>
    <row r="1" spans="1:23" s="159" customFormat="1" ht="15" thickBot="1" x14ac:dyDescent="0.25">
      <c r="B1" s="160"/>
      <c r="C1" s="160"/>
      <c r="D1" s="160"/>
      <c r="E1" s="160"/>
      <c r="F1" s="160"/>
      <c r="G1" s="160"/>
      <c r="H1" s="160"/>
      <c r="I1" s="160"/>
      <c r="J1" s="160"/>
      <c r="K1" s="161"/>
      <c r="L1" s="160"/>
      <c r="M1" s="160"/>
    </row>
    <row r="2" spans="1:23" s="162" customFormat="1" ht="32.25" customHeight="1" thickBot="1" x14ac:dyDescent="0.3">
      <c r="K2" s="427" t="s">
        <v>233</v>
      </c>
      <c r="L2" s="428"/>
      <c r="M2" s="428"/>
      <c r="N2" s="428"/>
      <c r="O2" s="428"/>
      <c r="P2" s="428"/>
      <c r="Q2" s="428"/>
      <c r="R2" s="428"/>
      <c r="S2" s="428"/>
      <c r="T2" s="428"/>
      <c r="U2" s="428"/>
      <c r="V2" s="428"/>
      <c r="W2" s="429"/>
    </row>
    <row r="3" spans="1:23" s="164" customFormat="1" ht="15.75" customHeight="1" x14ac:dyDescent="0.25">
      <c r="B3" s="370" t="s">
        <v>76</v>
      </c>
      <c r="C3" s="370"/>
      <c r="D3" s="370"/>
      <c r="E3" s="370"/>
      <c r="F3" s="370"/>
      <c r="G3" s="370"/>
      <c r="H3" s="370"/>
      <c r="K3" s="165"/>
    </row>
    <row r="4" spans="1:23" s="162" customFormat="1" x14ac:dyDescent="0.25">
      <c r="B4" s="370"/>
      <c r="C4" s="370"/>
      <c r="D4" s="370"/>
      <c r="E4" s="370"/>
      <c r="F4" s="370"/>
      <c r="G4" s="370"/>
      <c r="H4" s="370"/>
      <c r="K4" s="163"/>
    </row>
    <row r="5" spans="1:23" s="162" customFormat="1" ht="15.75" thickBot="1" x14ac:dyDescent="0.3">
      <c r="B5" s="370"/>
      <c r="C5" s="370"/>
      <c r="D5" s="370"/>
      <c r="E5" s="370"/>
      <c r="F5" s="370"/>
      <c r="G5" s="370"/>
      <c r="H5" s="370"/>
      <c r="K5" s="163"/>
      <c r="L5" s="580"/>
      <c r="M5" s="581"/>
      <c r="N5" s="581"/>
      <c r="O5" s="581"/>
      <c r="P5" s="581"/>
      <c r="Q5" s="581"/>
    </row>
    <row r="6" spans="1:23" s="162" customFormat="1" ht="16.5" thickBot="1" x14ac:dyDescent="0.3">
      <c r="B6" s="370"/>
      <c r="C6" s="370"/>
      <c r="D6" s="370"/>
      <c r="E6" s="370"/>
      <c r="F6" s="370"/>
      <c r="G6" s="370"/>
      <c r="H6" s="370"/>
      <c r="K6" s="182" t="s">
        <v>140</v>
      </c>
      <c r="L6" s="432" t="s">
        <v>166</v>
      </c>
      <c r="M6" s="433"/>
      <c r="N6" s="433"/>
      <c r="O6" s="433"/>
      <c r="P6" s="433"/>
      <c r="Q6" s="434"/>
    </row>
    <row r="7" spans="1:23" s="36" customFormat="1" ht="12.75" x14ac:dyDescent="0.25">
      <c r="B7" s="582" t="s">
        <v>7</v>
      </c>
      <c r="C7" s="583"/>
      <c r="D7" s="584" t="str">
        <f>'Cost Estimate'!E8</f>
        <v>R2 - Galway Road - Dublin</v>
      </c>
      <c r="E7" s="584"/>
      <c r="F7" s="584"/>
      <c r="G7" s="584"/>
      <c r="H7" s="585"/>
      <c r="K7" s="45"/>
    </row>
    <row r="8" spans="1:23" s="36" customFormat="1" ht="6.75" customHeight="1" x14ac:dyDescent="0.25">
      <c r="B8" s="112"/>
      <c r="H8" s="233"/>
      <c r="K8" s="45"/>
    </row>
    <row r="9" spans="1:23" s="36" customFormat="1" ht="12.75" x14ac:dyDescent="0.25">
      <c r="B9" s="586" t="s">
        <v>74</v>
      </c>
      <c r="C9" s="359"/>
      <c r="D9" s="574" t="str">
        <f>'Cost Estimate'!E10</f>
        <v>DLR/22/0015G</v>
      </c>
      <c r="E9" s="574"/>
      <c r="F9" s="574"/>
      <c r="G9" s="574"/>
      <c r="H9" s="587"/>
      <c r="K9" s="45"/>
    </row>
    <row r="10" spans="1:23" s="36" customFormat="1" ht="6.75" customHeight="1" thickBot="1" x14ac:dyDescent="0.3">
      <c r="B10" s="234"/>
      <c r="C10" s="42"/>
      <c r="D10" s="42"/>
      <c r="E10" s="42"/>
      <c r="F10" s="42"/>
      <c r="G10" s="42"/>
      <c r="H10" s="235"/>
      <c r="K10" s="45"/>
    </row>
    <row r="11" spans="1:23" s="119" customFormat="1" ht="12.75" x14ac:dyDescent="0.2">
      <c r="B11" s="236" t="s">
        <v>77</v>
      </c>
      <c r="C11" s="166"/>
      <c r="D11" s="166"/>
      <c r="E11" s="166"/>
      <c r="F11" s="166"/>
      <c r="G11" s="166"/>
      <c r="H11" s="237"/>
      <c r="I11" s="120"/>
      <c r="J11" s="120"/>
      <c r="K11" s="225"/>
      <c r="L11" s="120"/>
      <c r="M11" s="120"/>
    </row>
    <row r="12" spans="1:23" s="151" customFormat="1" ht="12.6" customHeight="1" x14ac:dyDescent="0.2">
      <c r="B12" s="588" t="s">
        <v>39</v>
      </c>
      <c r="C12" s="299" t="s">
        <v>40</v>
      </c>
      <c r="D12" s="299"/>
      <c r="E12" s="589" t="s">
        <v>83</v>
      </c>
      <c r="F12" s="299" t="s">
        <v>93</v>
      </c>
      <c r="G12" s="590" t="s">
        <v>44</v>
      </c>
      <c r="H12" s="591"/>
      <c r="I12" s="155"/>
      <c r="J12" s="155"/>
      <c r="K12" s="222"/>
      <c r="L12" s="155"/>
      <c r="M12" s="155"/>
    </row>
    <row r="13" spans="1:23" s="133" customFormat="1" ht="29.45" customHeight="1" x14ac:dyDescent="0.2">
      <c r="A13" s="131"/>
      <c r="B13" s="588"/>
      <c r="C13" s="299"/>
      <c r="D13" s="299"/>
      <c r="E13" s="589"/>
      <c r="F13" s="299"/>
      <c r="G13" s="229" t="s">
        <v>41</v>
      </c>
      <c r="H13" s="238" t="s">
        <v>12</v>
      </c>
      <c r="I13" s="131"/>
      <c r="K13" s="222"/>
    </row>
    <row r="14" spans="1:23" s="130" customFormat="1" ht="15" customHeight="1" x14ac:dyDescent="0.2">
      <c r="A14" s="119"/>
      <c r="B14" s="239">
        <v>1</v>
      </c>
      <c r="C14" s="576" t="s">
        <v>8</v>
      </c>
      <c r="D14" s="576"/>
      <c r="E14" s="230">
        <v>189115</v>
      </c>
      <c r="F14" s="167">
        <f>SUM('Cost Estimate'!O44:P44)</f>
        <v>198200</v>
      </c>
      <c r="G14" s="168">
        <f t="shared" ref="G14:G21" si="0">F14-E14</f>
        <v>9085</v>
      </c>
      <c r="H14" s="240">
        <f t="shared" ref="H14:H21" si="1">IF(E14,G14/E14,0)</f>
        <v>4.8039552653147556E-2</v>
      </c>
      <c r="I14" s="120"/>
      <c r="J14" s="134"/>
      <c r="K14" s="225" t="s">
        <v>204</v>
      </c>
      <c r="L14" s="134"/>
      <c r="M14" s="134"/>
    </row>
    <row r="15" spans="1:23" s="130" customFormat="1" ht="15" customHeight="1" x14ac:dyDescent="0.2">
      <c r="A15" s="119"/>
      <c r="B15" s="239">
        <v>2</v>
      </c>
      <c r="C15" s="576" t="s">
        <v>45</v>
      </c>
      <c r="D15" s="576"/>
      <c r="E15" s="230">
        <v>60000</v>
      </c>
      <c r="F15" s="167">
        <f>SUM('Cost Estimate'!O54:P54)</f>
        <v>72100</v>
      </c>
      <c r="G15" s="168">
        <f t="shared" si="0"/>
        <v>12100</v>
      </c>
      <c r="H15" s="240">
        <f t="shared" si="1"/>
        <v>0.20166666666666666</v>
      </c>
      <c r="I15" s="120"/>
      <c r="J15" s="134"/>
      <c r="K15" s="225" t="s">
        <v>204</v>
      </c>
      <c r="L15" s="134"/>
      <c r="M15" s="134"/>
    </row>
    <row r="16" spans="1:23" s="130" customFormat="1" ht="15" customHeight="1" x14ac:dyDescent="0.2">
      <c r="A16" s="119"/>
      <c r="B16" s="239">
        <v>3</v>
      </c>
      <c r="C16" s="576" t="s">
        <v>64</v>
      </c>
      <c r="D16" s="576"/>
      <c r="E16" s="230">
        <v>18911.5</v>
      </c>
      <c r="F16" s="167">
        <v>0</v>
      </c>
      <c r="G16" s="168">
        <f t="shared" si="0"/>
        <v>-18911.5</v>
      </c>
      <c r="H16" s="240">
        <f t="shared" si="1"/>
        <v>-1</v>
      </c>
      <c r="I16" s="120"/>
      <c r="J16" s="134"/>
      <c r="K16" s="225" t="s">
        <v>205</v>
      </c>
      <c r="L16" s="134"/>
      <c r="M16" s="134"/>
    </row>
    <row r="17" spans="1:13" s="130" customFormat="1" ht="15" customHeight="1" x14ac:dyDescent="0.2">
      <c r="A17" s="119"/>
      <c r="B17" s="239">
        <v>4</v>
      </c>
      <c r="C17" s="576" t="s">
        <v>13</v>
      </c>
      <c r="D17" s="576"/>
      <c r="E17" s="230">
        <v>47750</v>
      </c>
      <c r="F17" s="167">
        <f>SUM('Cost Estimate'!O61:P61)</f>
        <v>47750</v>
      </c>
      <c r="G17" s="168">
        <f t="shared" si="0"/>
        <v>0</v>
      </c>
      <c r="H17" s="240">
        <f t="shared" si="1"/>
        <v>0</v>
      </c>
      <c r="I17" s="120"/>
      <c r="J17" s="134"/>
      <c r="K17" s="225" t="s">
        <v>204</v>
      </c>
      <c r="L17" s="134"/>
      <c r="M17" s="134"/>
    </row>
    <row r="18" spans="1:13" s="130" customFormat="1" ht="15" customHeight="1" x14ac:dyDescent="0.2">
      <c r="A18" s="119"/>
      <c r="B18" s="239">
        <v>5</v>
      </c>
      <c r="C18" s="576" t="s">
        <v>18</v>
      </c>
      <c r="D18" s="576"/>
      <c r="E18" s="230">
        <v>42567.45</v>
      </c>
      <c r="F18" s="167">
        <f>SUM('Cost Estimate'!O65:P65)</f>
        <v>41478.648999999998</v>
      </c>
      <c r="G18" s="168">
        <f t="shared" si="0"/>
        <v>-1088.8009999999995</v>
      </c>
      <c r="H18" s="240">
        <f t="shared" si="1"/>
        <v>-2.5578252866920607E-2</v>
      </c>
      <c r="I18" s="120"/>
      <c r="J18" s="134"/>
      <c r="K18" s="225" t="s">
        <v>204</v>
      </c>
      <c r="L18" s="134"/>
      <c r="M18" s="134"/>
    </row>
    <row r="19" spans="1:13" s="130" customFormat="1" ht="15" customHeight="1" x14ac:dyDescent="0.2">
      <c r="A19" s="119"/>
      <c r="B19" s="239">
        <v>6</v>
      </c>
      <c r="C19" s="576" t="s">
        <v>67</v>
      </c>
      <c r="D19" s="576"/>
      <c r="E19" s="230">
        <v>62118.79</v>
      </c>
      <c r="F19" s="167">
        <f>SUM('Cost Estimate'!O66:P66)</f>
        <v>19820</v>
      </c>
      <c r="G19" s="168">
        <f t="shared" si="0"/>
        <v>-42298.79</v>
      </c>
      <c r="H19" s="240">
        <f t="shared" si="1"/>
        <v>-0.68093390099839357</v>
      </c>
      <c r="I19" s="120"/>
      <c r="J19" s="134"/>
      <c r="K19" s="225" t="s">
        <v>204</v>
      </c>
      <c r="L19" s="134"/>
      <c r="M19" s="134"/>
    </row>
    <row r="20" spans="1:13" s="130" customFormat="1" ht="15" customHeight="1" x14ac:dyDescent="0.2">
      <c r="A20" s="119"/>
      <c r="B20" s="239">
        <v>7</v>
      </c>
      <c r="C20" s="576" t="s">
        <v>231</v>
      </c>
      <c r="D20" s="576"/>
      <c r="E20" s="230">
        <v>2000</v>
      </c>
      <c r="F20" s="167">
        <f>SUM('Cost Estimate'!O67:P67)</f>
        <v>1982</v>
      </c>
      <c r="G20" s="168">
        <f t="shared" ref="G20" si="2">F20-E20</f>
        <v>-18</v>
      </c>
      <c r="H20" s="240">
        <f t="shared" ref="H20" si="3">IF(E20,G20/E20,0)</f>
        <v>-8.9999999999999993E-3</v>
      </c>
      <c r="I20" s="120"/>
      <c r="J20" s="134"/>
      <c r="K20" s="225" t="s">
        <v>204</v>
      </c>
      <c r="L20" s="134"/>
      <c r="M20" s="134"/>
    </row>
    <row r="21" spans="1:13" s="130" customFormat="1" ht="15" customHeight="1" x14ac:dyDescent="0.2">
      <c r="A21" s="119"/>
      <c r="B21" s="259">
        <v>8</v>
      </c>
      <c r="C21" s="576" t="s">
        <v>63</v>
      </c>
      <c r="D21" s="576"/>
      <c r="E21" s="167">
        <f>SUM(E14:E20)</f>
        <v>422462.74</v>
      </c>
      <c r="F21" s="167">
        <f>SUM('Cost Estimate'!O72:P72)</f>
        <v>381330.64899999998</v>
      </c>
      <c r="G21" s="168">
        <f t="shared" si="0"/>
        <v>-41132.091000000015</v>
      </c>
      <c r="H21" s="240">
        <f t="shared" si="1"/>
        <v>-9.736264788700659E-2</v>
      </c>
      <c r="I21" s="120"/>
      <c r="J21" s="134"/>
      <c r="K21" s="225" t="s">
        <v>204</v>
      </c>
      <c r="L21" s="134"/>
      <c r="M21" s="134"/>
    </row>
    <row r="22" spans="1:13" s="130" customFormat="1" ht="15" customHeight="1" x14ac:dyDescent="0.2">
      <c r="A22" s="119"/>
      <c r="B22" s="260">
        <v>9</v>
      </c>
      <c r="C22" s="231" t="s">
        <v>171</v>
      </c>
      <c r="D22" s="231"/>
      <c r="E22" s="230">
        <v>42216.22</v>
      </c>
      <c r="F22" s="167">
        <f>SUM('Cost Estimate'!O74:P74)</f>
        <v>35299.887615</v>
      </c>
      <c r="G22" s="168">
        <f t="shared" ref="G22:G25" si="4">F22-E22</f>
        <v>-6916.3323850000015</v>
      </c>
      <c r="H22" s="240">
        <f t="shared" ref="H22:H25" si="5">IF(E22,G22/E22,0)</f>
        <v>-0.16383116216942212</v>
      </c>
      <c r="I22" s="120"/>
      <c r="J22" s="134"/>
      <c r="K22" s="225"/>
      <c r="L22" s="134"/>
      <c r="M22" s="134"/>
    </row>
    <row r="23" spans="1:13" s="130" customFormat="1" ht="15" customHeight="1" x14ac:dyDescent="0.2">
      <c r="A23" s="119"/>
      <c r="B23" s="260">
        <v>10</v>
      </c>
      <c r="C23" s="231" t="s">
        <v>172</v>
      </c>
      <c r="D23" s="231"/>
      <c r="E23" s="230">
        <v>13800</v>
      </c>
      <c r="F23" s="167">
        <f>SUM('Cost Estimate'!O75:P75)</f>
        <v>16583</v>
      </c>
      <c r="G23" s="168">
        <f t="shared" si="4"/>
        <v>2783</v>
      </c>
      <c r="H23" s="240">
        <f t="shared" si="5"/>
        <v>0.20166666666666666</v>
      </c>
      <c r="I23" s="120"/>
      <c r="J23" s="134"/>
      <c r="K23" s="225"/>
      <c r="L23" s="134"/>
      <c r="M23" s="134"/>
    </row>
    <row r="24" spans="1:13" s="130" customFormat="1" ht="15" customHeight="1" x14ac:dyDescent="0.2">
      <c r="A24" s="119"/>
      <c r="B24" s="260">
        <v>11</v>
      </c>
      <c r="C24" s="577" t="s">
        <v>173</v>
      </c>
      <c r="D24" s="578"/>
      <c r="E24" s="230">
        <v>0</v>
      </c>
      <c r="F24" s="167">
        <f>SUM('Cost Estimate'!O76:P77)</f>
        <v>0</v>
      </c>
      <c r="G24" s="168">
        <f t="shared" si="4"/>
        <v>0</v>
      </c>
      <c r="H24" s="240">
        <f t="shared" si="5"/>
        <v>0</v>
      </c>
      <c r="I24" s="120"/>
      <c r="J24" s="134"/>
      <c r="K24" s="225"/>
      <c r="L24" s="134"/>
      <c r="M24" s="134"/>
    </row>
    <row r="25" spans="1:13" s="130" customFormat="1" ht="15" customHeight="1" x14ac:dyDescent="0.2">
      <c r="A25" s="119"/>
      <c r="B25" s="260">
        <v>12</v>
      </c>
      <c r="C25" s="579" t="s">
        <v>211</v>
      </c>
      <c r="D25" s="578"/>
      <c r="E25" s="230">
        <f>SUM(E21:E24)</f>
        <v>478478.95999999996</v>
      </c>
      <c r="F25" s="167">
        <f>SUM(F21:F23)</f>
        <v>433213.53661499999</v>
      </c>
      <c r="G25" s="168">
        <f t="shared" si="4"/>
        <v>-45265.423384999973</v>
      </c>
      <c r="H25" s="240">
        <f t="shared" si="5"/>
        <v>-9.4602745719477355E-2</v>
      </c>
      <c r="I25" s="120"/>
      <c r="J25" s="134"/>
      <c r="K25" s="225"/>
      <c r="L25" s="134"/>
      <c r="M25" s="134"/>
    </row>
    <row r="26" spans="1:13" s="119" customFormat="1" ht="6.75" customHeight="1" thickBot="1" x14ac:dyDescent="0.25">
      <c r="B26" s="241"/>
      <c r="C26" s="311"/>
      <c r="D26" s="311"/>
      <c r="E26" s="169"/>
      <c r="F26" s="169"/>
      <c r="G26" s="169"/>
      <c r="H26" s="242"/>
      <c r="I26" s="120"/>
      <c r="J26" s="120"/>
      <c r="K26" s="223"/>
      <c r="L26" s="120"/>
      <c r="M26" s="120"/>
    </row>
    <row r="27" spans="1:13" s="130" customFormat="1" ht="12.75" x14ac:dyDescent="0.2">
      <c r="A27" s="119"/>
      <c r="B27" s="593" t="s">
        <v>42</v>
      </c>
      <c r="C27" s="594"/>
      <c r="D27" s="594"/>
      <c r="E27" s="594"/>
      <c r="F27" s="594"/>
      <c r="G27" s="594"/>
      <c r="H27" s="595"/>
      <c r="I27" s="120"/>
      <c r="J27" s="134"/>
      <c r="K27" s="223"/>
      <c r="L27" s="134"/>
      <c r="M27" s="134"/>
    </row>
    <row r="28" spans="1:13" s="151" customFormat="1" ht="12.6" customHeight="1" x14ac:dyDescent="0.2">
      <c r="B28" s="588" t="s">
        <v>39</v>
      </c>
      <c r="C28" s="299" t="s">
        <v>40</v>
      </c>
      <c r="D28" s="299"/>
      <c r="E28" s="589" t="str">
        <f>E12</f>
        <v>Select Previous Cost Estimate</v>
      </c>
      <c r="F28" s="299" t="s">
        <v>89</v>
      </c>
      <c r="G28" s="590" t="s">
        <v>44</v>
      </c>
      <c r="H28" s="591"/>
      <c r="I28" s="155"/>
      <c r="J28" s="155"/>
      <c r="K28" s="223"/>
      <c r="L28" s="155"/>
      <c r="M28" s="155"/>
    </row>
    <row r="29" spans="1:13" s="133" customFormat="1" ht="24" customHeight="1" x14ac:dyDescent="0.2">
      <c r="A29" s="131"/>
      <c r="B29" s="588"/>
      <c r="C29" s="299"/>
      <c r="D29" s="299"/>
      <c r="E29" s="589"/>
      <c r="F29" s="299"/>
      <c r="G29" s="229" t="s">
        <v>31</v>
      </c>
      <c r="H29" s="238" t="s">
        <v>12</v>
      </c>
      <c r="I29" s="131"/>
      <c r="K29" s="226"/>
    </row>
    <row r="30" spans="1:13" s="130" customFormat="1" ht="15" customHeight="1" x14ac:dyDescent="0.2">
      <c r="A30" s="119"/>
      <c r="B30" s="239">
        <v>1</v>
      </c>
      <c r="C30" s="576" t="s">
        <v>43</v>
      </c>
      <c r="D30" s="576"/>
      <c r="E30" s="27">
        <v>2</v>
      </c>
      <c r="F30" s="170">
        <f>'Cost Estimate'!E22</f>
        <v>2</v>
      </c>
      <c r="G30" s="171">
        <f>F30-E30</f>
        <v>0</v>
      </c>
      <c r="H30" s="240">
        <f>IF(E30,G30/E30,0)</f>
        <v>0</v>
      </c>
      <c r="I30" s="120"/>
      <c r="J30" s="134"/>
      <c r="K30" s="225" t="s">
        <v>206</v>
      </c>
      <c r="L30" s="134"/>
      <c r="M30" s="134"/>
    </row>
    <row r="31" spans="1:13" s="130" customFormat="1" ht="6.75" customHeight="1" thickBot="1" x14ac:dyDescent="0.25">
      <c r="A31" s="119"/>
      <c r="B31" s="243"/>
      <c r="C31" s="172"/>
      <c r="D31" s="172"/>
      <c r="E31" s="169"/>
      <c r="F31" s="169"/>
      <c r="G31" s="169"/>
      <c r="H31" s="242"/>
      <c r="I31" s="120"/>
      <c r="J31" s="134"/>
      <c r="K31" s="223"/>
      <c r="L31" s="134"/>
      <c r="M31" s="134"/>
    </row>
    <row r="32" spans="1:13" s="130" customFormat="1" ht="12.75" x14ac:dyDescent="0.2">
      <c r="A32" s="119"/>
      <c r="B32" s="244"/>
      <c r="C32" s="173"/>
      <c r="D32" s="173"/>
      <c r="E32" s="174"/>
      <c r="F32" s="174"/>
      <c r="G32" s="174"/>
      <c r="H32" s="245"/>
      <c r="I32" s="120"/>
      <c r="J32" s="134"/>
      <c r="K32" s="223"/>
      <c r="L32" s="134"/>
      <c r="M32" s="134"/>
    </row>
    <row r="33" spans="1:13" s="130" customFormat="1" ht="12.75" x14ac:dyDescent="0.2">
      <c r="A33" s="119"/>
      <c r="B33" s="246" t="s">
        <v>38</v>
      </c>
      <c r="C33" s="140"/>
      <c r="D33" s="140"/>
      <c r="E33" s="141"/>
      <c r="F33" s="141"/>
      <c r="G33" s="141"/>
      <c r="H33" s="247"/>
      <c r="I33" s="120"/>
      <c r="J33" s="134"/>
      <c r="K33" s="223"/>
      <c r="L33" s="134"/>
      <c r="M33" s="134"/>
    </row>
    <row r="34" spans="1:13" s="130" customFormat="1" ht="12.75" x14ac:dyDescent="0.2">
      <c r="A34" s="119"/>
      <c r="B34" s="596" t="s">
        <v>68</v>
      </c>
      <c r="C34" s="306"/>
      <c r="D34" s="306"/>
      <c r="E34" s="306"/>
      <c r="F34" s="306"/>
      <c r="G34" s="306"/>
      <c r="H34" s="597"/>
      <c r="I34" s="120"/>
      <c r="J34" s="134"/>
      <c r="K34" s="223"/>
      <c r="L34" s="134"/>
      <c r="M34" s="134"/>
    </row>
    <row r="35" spans="1:13" s="130" customFormat="1" ht="12.75" x14ac:dyDescent="0.2">
      <c r="A35" s="119"/>
      <c r="B35" s="598"/>
      <c r="C35" s="599"/>
      <c r="D35" s="599"/>
      <c r="E35" s="599"/>
      <c r="F35" s="599"/>
      <c r="G35" s="599"/>
      <c r="H35" s="600"/>
      <c r="I35" s="120"/>
      <c r="J35" s="134"/>
      <c r="K35" s="223"/>
      <c r="L35" s="134"/>
      <c r="M35" s="134"/>
    </row>
    <row r="36" spans="1:13" s="130" customFormat="1" ht="12.75" x14ac:dyDescent="0.2">
      <c r="A36" s="119"/>
      <c r="B36" s="598"/>
      <c r="C36" s="599"/>
      <c r="D36" s="599"/>
      <c r="E36" s="599"/>
      <c r="F36" s="599"/>
      <c r="G36" s="599"/>
      <c r="H36" s="600"/>
      <c r="I36" s="120"/>
      <c r="J36" s="134"/>
      <c r="K36" s="225" t="s">
        <v>207</v>
      </c>
      <c r="L36" s="134"/>
      <c r="M36" s="134"/>
    </row>
    <row r="37" spans="1:13" s="130" customFormat="1" ht="12.75" x14ac:dyDescent="0.2">
      <c r="A37" s="119"/>
      <c r="B37" s="598"/>
      <c r="C37" s="599"/>
      <c r="D37" s="599"/>
      <c r="E37" s="599"/>
      <c r="F37" s="599"/>
      <c r="G37" s="599"/>
      <c r="H37" s="600"/>
      <c r="I37" s="120"/>
      <c r="J37" s="134"/>
      <c r="K37" s="223"/>
      <c r="L37" s="134"/>
      <c r="M37" s="134"/>
    </row>
    <row r="38" spans="1:13" s="130" customFormat="1" ht="12.75" x14ac:dyDescent="0.2">
      <c r="A38" s="119"/>
      <c r="B38" s="598"/>
      <c r="C38" s="599"/>
      <c r="D38" s="599"/>
      <c r="E38" s="599"/>
      <c r="F38" s="599"/>
      <c r="G38" s="599"/>
      <c r="H38" s="600"/>
      <c r="I38" s="120"/>
      <c r="J38" s="134"/>
      <c r="K38" s="223"/>
      <c r="L38" s="134"/>
      <c r="M38" s="134"/>
    </row>
    <row r="39" spans="1:13" s="130" customFormat="1" ht="12.75" x14ac:dyDescent="0.2">
      <c r="A39" s="119"/>
      <c r="B39" s="598"/>
      <c r="C39" s="599"/>
      <c r="D39" s="599"/>
      <c r="E39" s="599"/>
      <c r="F39" s="599"/>
      <c r="G39" s="599"/>
      <c r="H39" s="600"/>
      <c r="I39" s="120"/>
      <c r="J39" s="134"/>
      <c r="K39" s="223"/>
      <c r="L39" s="134"/>
      <c r="M39" s="134"/>
    </row>
    <row r="40" spans="1:13" s="130" customFormat="1" ht="12.75" x14ac:dyDescent="0.2">
      <c r="A40" s="119"/>
      <c r="B40" s="598"/>
      <c r="C40" s="599"/>
      <c r="D40" s="599"/>
      <c r="E40" s="599"/>
      <c r="F40" s="599"/>
      <c r="G40" s="599"/>
      <c r="H40" s="600"/>
      <c r="I40" s="120"/>
      <c r="J40" s="134"/>
      <c r="K40" s="223"/>
      <c r="L40" s="134"/>
      <c r="M40" s="134"/>
    </row>
    <row r="41" spans="1:13" s="130" customFormat="1" ht="12.75" x14ac:dyDescent="0.2">
      <c r="A41" s="119"/>
      <c r="B41" s="598"/>
      <c r="C41" s="599"/>
      <c r="D41" s="599"/>
      <c r="E41" s="599"/>
      <c r="F41" s="599"/>
      <c r="G41" s="599"/>
      <c r="H41" s="600"/>
      <c r="I41" s="120"/>
      <c r="J41" s="134"/>
      <c r="K41" s="223"/>
      <c r="L41" s="134"/>
      <c r="M41" s="134"/>
    </row>
    <row r="42" spans="1:13" s="130" customFormat="1" ht="12.75" x14ac:dyDescent="0.2">
      <c r="A42" s="119"/>
      <c r="B42" s="598"/>
      <c r="C42" s="599"/>
      <c r="D42" s="599"/>
      <c r="E42" s="599"/>
      <c r="F42" s="599"/>
      <c r="G42" s="599"/>
      <c r="H42" s="600"/>
      <c r="I42" s="120"/>
      <c r="J42" s="134"/>
      <c r="K42" s="223"/>
      <c r="L42" s="134"/>
      <c r="M42" s="134"/>
    </row>
    <row r="43" spans="1:13" s="130" customFormat="1" ht="12.75" x14ac:dyDescent="0.2">
      <c r="A43" s="119"/>
      <c r="B43" s="598"/>
      <c r="C43" s="599"/>
      <c r="D43" s="599"/>
      <c r="E43" s="599"/>
      <c r="F43" s="599"/>
      <c r="G43" s="599"/>
      <c r="H43" s="600"/>
      <c r="I43" s="120"/>
      <c r="J43" s="134"/>
      <c r="K43" s="223"/>
      <c r="L43" s="134"/>
      <c r="M43" s="134"/>
    </row>
    <row r="44" spans="1:13" s="130" customFormat="1" ht="12.75" x14ac:dyDescent="0.2">
      <c r="A44" s="119"/>
      <c r="B44" s="598"/>
      <c r="C44" s="599"/>
      <c r="D44" s="599"/>
      <c r="E44" s="599"/>
      <c r="F44" s="599"/>
      <c r="G44" s="599"/>
      <c r="H44" s="600"/>
      <c r="I44" s="120"/>
      <c r="J44" s="134"/>
      <c r="K44" s="223"/>
      <c r="L44" s="134"/>
      <c r="M44" s="134"/>
    </row>
    <row r="45" spans="1:13" s="130" customFormat="1" ht="12.75" x14ac:dyDescent="0.2">
      <c r="A45" s="119"/>
      <c r="B45" s="598"/>
      <c r="C45" s="599"/>
      <c r="D45" s="599"/>
      <c r="E45" s="599"/>
      <c r="F45" s="599"/>
      <c r="G45" s="599"/>
      <c r="H45" s="600"/>
      <c r="I45" s="120"/>
      <c r="J45" s="134"/>
      <c r="K45" s="223"/>
      <c r="L45" s="134"/>
      <c r="M45" s="134"/>
    </row>
    <row r="46" spans="1:13" s="130" customFormat="1" ht="12.75" x14ac:dyDescent="0.2">
      <c r="A46" s="119"/>
      <c r="B46" s="598"/>
      <c r="C46" s="599"/>
      <c r="D46" s="599"/>
      <c r="E46" s="599"/>
      <c r="F46" s="599"/>
      <c r="G46" s="599"/>
      <c r="H46" s="600"/>
      <c r="I46" s="120"/>
      <c r="J46" s="134"/>
      <c r="K46" s="223"/>
      <c r="L46" s="134"/>
      <c r="M46" s="134"/>
    </row>
    <row r="47" spans="1:13" s="119" customFormat="1" ht="13.5" thickBot="1" x14ac:dyDescent="0.25">
      <c r="B47" s="601"/>
      <c r="C47" s="602"/>
      <c r="D47" s="602"/>
      <c r="E47" s="602"/>
      <c r="F47" s="602"/>
      <c r="G47" s="602"/>
      <c r="H47" s="603"/>
      <c r="I47" s="120"/>
      <c r="J47" s="120"/>
      <c r="K47" s="223"/>
      <c r="L47" s="120"/>
      <c r="M47" s="120"/>
    </row>
    <row r="48" spans="1:13" s="130" customFormat="1" ht="6.75" customHeight="1" thickBot="1" x14ac:dyDescent="0.25">
      <c r="A48" s="119"/>
      <c r="B48" s="145"/>
      <c r="C48" s="146"/>
      <c r="D48" s="146"/>
      <c r="E48" s="146"/>
      <c r="F48" s="146"/>
      <c r="G48" s="146"/>
      <c r="H48" s="147"/>
      <c r="I48" s="120"/>
      <c r="J48" s="134"/>
      <c r="K48" s="223"/>
      <c r="L48" s="134"/>
      <c r="M48" s="134"/>
    </row>
    <row r="49" spans="1:16" s="144" customFormat="1" ht="12.75" x14ac:dyDescent="0.2">
      <c r="A49" s="151"/>
      <c r="B49" s="152" t="s">
        <v>70</v>
      </c>
      <c r="C49" s="555" t="s">
        <v>3</v>
      </c>
      <c r="D49" s="555"/>
      <c r="E49" s="555"/>
      <c r="F49" s="153" t="s">
        <v>34</v>
      </c>
      <c r="G49" s="153" t="s">
        <v>35</v>
      </c>
      <c r="H49" s="154" t="s">
        <v>6</v>
      </c>
      <c r="I49" s="155"/>
      <c r="J49" s="156"/>
      <c r="K49" s="224"/>
      <c r="L49" s="156"/>
      <c r="M49" s="156"/>
    </row>
    <row r="50" spans="1:16" s="130" customFormat="1" ht="15" customHeight="1" x14ac:dyDescent="0.2">
      <c r="A50" s="119"/>
      <c r="B50" s="24"/>
      <c r="C50" s="556"/>
      <c r="D50" s="556"/>
      <c r="E50" s="556"/>
      <c r="F50" s="25" t="s">
        <v>161</v>
      </c>
      <c r="G50" s="25" t="s">
        <v>162</v>
      </c>
      <c r="H50" s="26">
        <v>44907</v>
      </c>
      <c r="I50" s="120"/>
      <c r="J50" s="134"/>
      <c r="K50" s="424" t="s">
        <v>163</v>
      </c>
      <c r="L50" s="426"/>
      <c r="M50" s="426"/>
      <c r="N50" s="426"/>
      <c r="O50" s="426"/>
      <c r="P50" s="426"/>
    </row>
    <row r="51" spans="1:16" s="130" customFormat="1" ht="15.75" customHeight="1" thickBot="1" x14ac:dyDescent="0.25">
      <c r="A51" s="119"/>
      <c r="B51" s="28"/>
      <c r="C51" s="592"/>
      <c r="D51" s="592"/>
      <c r="E51" s="592"/>
      <c r="F51" s="29"/>
      <c r="G51" s="29"/>
      <c r="H51" s="30"/>
      <c r="I51" s="120"/>
      <c r="J51" s="134"/>
      <c r="K51" s="223"/>
      <c r="L51" s="134"/>
      <c r="M51" s="134"/>
    </row>
    <row r="52" spans="1:16" s="130" customFormat="1" ht="12.75" x14ac:dyDescent="0.2">
      <c r="A52" s="119"/>
      <c r="B52" s="120"/>
      <c r="C52" s="120"/>
      <c r="D52" s="120"/>
      <c r="E52" s="120"/>
      <c r="F52" s="120"/>
      <c r="G52" s="120"/>
      <c r="H52" s="120"/>
      <c r="I52" s="120"/>
      <c r="J52" s="134"/>
      <c r="K52" s="223"/>
      <c r="L52" s="134"/>
      <c r="M52" s="134"/>
    </row>
    <row r="53" spans="1:16" s="130" customFormat="1" ht="12.75" x14ac:dyDescent="0.2">
      <c r="A53" s="119"/>
      <c r="B53" s="134"/>
      <c r="C53" s="134"/>
      <c r="D53" s="134"/>
      <c r="E53" s="134"/>
      <c r="F53" s="134"/>
      <c r="G53" s="134"/>
      <c r="H53" s="134"/>
      <c r="I53" s="120"/>
      <c r="J53" s="134"/>
      <c r="K53" s="121"/>
      <c r="L53" s="134"/>
      <c r="M53" s="134"/>
    </row>
  </sheetData>
  <sheetProtection algorithmName="SHA-512" hashValue="49/y9RfKLvOfYF0FeGqVZK/3DzWI17p2tycpUb5er3xkSiHt94TCCs7Ph25VPFsACbjhbKdbVg7busqnxt79Hw==" saltValue="HPeA0uSARvd7BtCxXZLePg==" spinCount="100000" sheet="1" selectLockedCells="1"/>
  <dataConsolidate/>
  <mergeCells count="37">
    <mergeCell ref="C51:E51"/>
    <mergeCell ref="C21:D21"/>
    <mergeCell ref="C26:D26"/>
    <mergeCell ref="B27:H27"/>
    <mergeCell ref="B28:B29"/>
    <mergeCell ref="C28:D29"/>
    <mergeCell ref="E28:E29"/>
    <mergeCell ref="F28:F29"/>
    <mergeCell ref="G28:H28"/>
    <mergeCell ref="C30:D30"/>
    <mergeCell ref="B34:H34"/>
    <mergeCell ref="B35:H47"/>
    <mergeCell ref="C50:E50"/>
    <mergeCell ref="K2:W2"/>
    <mergeCell ref="L5:Q5"/>
    <mergeCell ref="L6:Q6"/>
    <mergeCell ref="K50:P50"/>
    <mergeCell ref="C19:D19"/>
    <mergeCell ref="B3:H6"/>
    <mergeCell ref="B7:C7"/>
    <mergeCell ref="D7:H7"/>
    <mergeCell ref="B9:C9"/>
    <mergeCell ref="D9:H9"/>
    <mergeCell ref="B12:B13"/>
    <mergeCell ref="C12:D13"/>
    <mergeCell ref="E12:E13"/>
    <mergeCell ref="F12:F13"/>
    <mergeCell ref="C15:D15"/>
    <mergeCell ref="G12:H12"/>
    <mergeCell ref="C14:D14"/>
    <mergeCell ref="C24:D24"/>
    <mergeCell ref="C25:D25"/>
    <mergeCell ref="C49:E49"/>
    <mergeCell ref="C16:D16"/>
    <mergeCell ref="C17:D17"/>
    <mergeCell ref="C18:D18"/>
    <mergeCell ref="C20:D20"/>
  </mergeCells>
  <dataValidations count="1">
    <dataValidation type="list" allowBlank="1" showInputMessage="1" showErrorMessage="1" sqref="E28:E29 E12:E13">
      <formula1>$K$11:$K$15</formula1>
    </dataValidation>
  </dataValidations>
  <pageMargins left="0.70866141732283472" right="0.70866141732283472" top="0.74803149606299213" bottom="0.74803149606299213" header="0.31496062992125984" footer="0.31496062992125984"/>
  <pageSetup paperSize="8" scale="6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workbookViewId="0">
      <pane ySplit="2" topLeftCell="A3" activePane="bottomLeft" state="frozen"/>
      <selection pane="bottomLeft" activeCell="I15" sqref="I15"/>
    </sheetView>
  </sheetViews>
  <sheetFormatPr defaultRowHeight="15" x14ac:dyDescent="0.25"/>
  <cols>
    <col min="1" max="1" width="5.85546875" style="192" customWidth="1"/>
    <col min="2" max="2" width="63.42578125" customWidth="1"/>
    <col min="3" max="4" width="9.140625" style="192"/>
    <col min="5" max="6" width="12.140625" style="193" customWidth="1"/>
    <col min="7" max="7" width="3.7109375" customWidth="1"/>
    <col min="8" max="8" width="10.5703125" style="213" bestFit="1" customWidth="1"/>
    <col min="9" max="9" width="11.5703125" bestFit="1" customWidth="1"/>
  </cols>
  <sheetData>
    <row r="1" spans="1:8" x14ac:dyDescent="0.25">
      <c r="A1" s="258" t="s">
        <v>218</v>
      </c>
      <c r="H1" s="194" t="s">
        <v>217</v>
      </c>
    </row>
    <row r="2" spans="1:8" s="197" customFormat="1" x14ac:dyDescent="0.25">
      <c r="A2" s="195" t="s">
        <v>39</v>
      </c>
      <c r="B2" s="195" t="s">
        <v>174</v>
      </c>
      <c r="C2" s="195" t="s">
        <v>175</v>
      </c>
      <c r="D2" s="195" t="s">
        <v>176</v>
      </c>
      <c r="E2" s="196" t="s">
        <v>177</v>
      </c>
      <c r="F2" s="196" t="s">
        <v>178</v>
      </c>
      <c r="H2" s="198"/>
    </row>
    <row r="3" spans="1:8" x14ac:dyDescent="0.25">
      <c r="A3" s="199"/>
      <c r="B3" s="200"/>
      <c r="D3" s="201"/>
      <c r="E3" s="202"/>
      <c r="F3" s="203"/>
      <c r="H3" s="204"/>
    </row>
    <row r="4" spans="1:8" x14ac:dyDescent="0.25">
      <c r="A4" s="199"/>
      <c r="B4" s="205" t="s">
        <v>179</v>
      </c>
      <c r="D4" s="206"/>
      <c r="E4" s="202"/>
      <c r="F4" s="207"/>
      <c r="H4" s="204" t="s">
        <v>180</v>
      </c>
    </row>
    <row r="5" spans="1:8" x14ac:dyDescent="0.25">
      <c r="A5" s="199"/>
      <c r="B5" s="208"/>
      <c r="D5" s="206"/>
      <c r="E5" s="202"/>
      <c r="F5" s="207"/>
      <c r="H5" s="204"/>
    </row>
    <row r="6" spans="1:8" x14ac:dyDescent="0.25">
      <c r="A6" s="199"/>
      <c r="B6" s="208" t="s">
        <v>181</v>
      </c>
      <c r="C6" s="192">
        <f>8*5</f>
        <v>40</v>
      </c>
      <c r="D6" s="206" t="s">
        <v>182</v>
      </c>
      <c r="E6" s="202">
        <v>250</v>
      </c>
      <c r="F6" s="207">
        <f>E6*C6</f>
        <v>10000</v>
      </c>
      <c r="H6" s="204"/>
    </row>
    <row r="7" spans="1:8" x14ac:dyDescent="0.25">
      <c r="A7" s="199"/>
      <c r="B7" s="208" t="s">
        <v>183</v>
      </c>
      <c r="C7" s="192">
        <f>5*5*8</f>
        <v>200</v>
      </c>
      <c r="D7" s="206" t="s">
        <v>182</v>
      </c>
      <c r="E7" s="202">
        <v>170</v>
      </c>
      <c r="F7" s="207">
        <f>E7*C7</f>
        <v>34000</v>
      </c>
      <c r="H7" s="204"/>
    </row>
    <row r="8" spans="1:8" x14ac:dyDescent="0.25">
      <c r="A8" s="199"/>
      <c r="B8" s="208" t="s">
        <v>184</v>
      </c>
      <c r="C8" s="192">
        <f>2*5*4</f>
        <v>40</v>
      </c>
      <c r="D8" s="206" t="s">
        <v>182</v>
      </c>
      <c r="E8" s="202">
        <v>200</v>
      </c>
      <c r="F8" s="207">
        <f>E8*C8</f>
        <v>8000</v>
      </c>
      <c r="H8" s="204"/>
    </row>
    <row r="9" spans="1:8" x14ac:dyDescent="0.25">
      <c r="A9" s="199"/>
      <c r="B9" s="208"/>
      <c r="D9" s="206"/>
      <c r="E9" s="202"/>
      <c r="F9" s="209"/>
      <c r="H9" s="204"/>
    </row>
    <row r="10" spans="1:8" ht="15.75" thickBot="1" x14ac:dyDescent="0.3">
      <c r="A10" s="199"/>
      <c r="B10" s="208"/>
      <c r="D10" s="206"/>
      <c r="E10" s="202"/>
      <c r="F10" s="210">
        <f>SUM(F6:F9)</f>
        <v>52000</v>
      </c>
      <c r="H10" s="204"/>
    </row>
    <row r="11" spans="1:8" ht="15.75" thickTop="1" x14ac:dyDescent="0.25">
      <c r="A11" s="199"/>
      <c r="B11" s="208"/>
      <c r="D11" s="206"/>
      <c r="E11" s="202"/>
      <c r="F11" s="211"/>
      <c r="H11" s="204"/>
    </row>
    <row r="12" spans="1:8" x14ac:dyDescent="0.25">
      <c r="A12" s="199"/>
      <c r="B12" s="208"/>
      <c r="D12" s="206"/>
      <c r="E12" s="202"/>
      <c r="F12" s="207"/>
      <c r="H12" s="204"/>
    </row>
    <row r="13" spans="1:8" x14ac:dyDescent="0.25">
      <c r="A13" s="199"/>
      <c r="B13" s="205" t="s">
        <v>185</v>
      </c>
      <c r="D13" s="206"/>
      <c r="E13" s="202"/>
      <c r="F13" s="207"/>
      <c r="H13" s="204"/>
    </row>
    <row r="14" spans="1:8" x14ac:dyDescent="0.25">
      <c r="A14" s="199"/>
      <c r="B14" s="208"/>
      <c r="D14" s="206"/>
      <c r="E14" s="202"/>
      <c r="F14" s="207"/>
      <c r="H14" s="204"/>
    </row>
    <row r="15" spans="1:8" ht="105" x14ac:dyDescent="0.25">
      <c r="A15" s="199"/>
      <c r="B15" s="212" t="s">
        <v>186</v>
      </c>
      <c r="C15" s="206">
        <v>1</v>
      </c>
      <c r="D15" s="206" t="s">
        <v>187</v>
      </c>
      <c r="E15" s="202">
        <v>35000</v>
      </c>
      <c r="F15" s="207">
        <f>E15*C15</f>
        <v>35000</v>
      </c>
      <c r="H15" s="204"/>
    </row>
    <row r="16" spans="1:8" x14ac:dyDescent="0.25">
      <c r="A16" s="199"/>
      <c r="B16" s="208"/>
      <c r="D16" s="206"/>
      <c r="E16" s="202"/>
      <c r="F16" s="209"/>
      <c r="H16" s="204"/>
    </row>
    <row r="17" spans="1:9" ht="15.75" thickBot="1" x14ac:dyDescent="0.3">
      <c r="A17" s="199"/>
      <c r="B17" s="208"/>
      <c r="D17" s="206"/>
      <c r="E17" s="202"/>
      <c r="F17" s="210">
        <f>SUM(F15:F16)</f>
        <v>35000</v>
      </c>
      <c r="H17" s="204" t="s">
        <v>188</v>
      </c>
    </row>
    <row r="18" spans="1:9" ht="15.75" thickTop="1" x14ac:dyDescent="0.25">
      <c r="A18" s="199"/>
      <c r="B18" s="208"/>
      <c r="D18" s="206"/>
      <c r="E18" s="202"/>
      <c r="F18" s="211"/>
      <c r="H18" s="204"/>
    </row>
    <row r="19" spans="1:9" x14ac:dyDescent="0.25">
      <c r="A19" s="199"/>
      <c r="B19" s="208"/>
      <c r="D19" s="206"/>
      <c r="E19" s="202"/>
      <c r="F19" s="207"/>
      <c r="H19" s="204"/>
    </row>
    <row r="20" spans="1:9" x14ac:dyDescent="0.25">
      <c r="A20" s="199"/>
      <c r="B20" s="205" t="s">
        <v>189</v>
      </c>
      <c r="D20" s="206"/>
      <c r="E20" s="202"/>
      <c r="F20" s="207"/>
      <c r="H20" s="204" t="s">
        <v>190</v>
      </c>
    </row>
    <row r="21" spans="1:9" x14ac:dyDescent="0.25">
      <c r="A21" s="199"/>
      <c r="B21" s="205"/>
      <c r="D21" s="206"/>
      <c r="E21" s="202"/>
      <c r="F21" s="207"/>
      <c r="H21" s="204"/>
    </row>
    <row r="22" spans="1:9" x14ac:dyDescent="0.25">
      <c r="A22" s="199"/>
      <c r="B22" s="208" t="s">
        <v>191</v>
      </c>
      <c r="C22" s="192">
        <v>200</v>
      </c>
      <c r="D22" s="206" t="s">
        <v>192</v>
      </c>
      <c r="E22" s="202">
        <v>135</v>
      </c>
      <c r="F22" s="207">
        <f t="shared" ref="F22:F29" si="0">E22*C22</f>
        <v>27000</v>
      </c>
      <c r="H22" s="204"/>
    </row>
    <row r="23" spans="1:9" x14ac:dyDescent="0.25">
      <c r="A23" s="199"/>
      <c r="B23" s="208" t="s">
        <v>208</v>
      </c>
      <c r="C23" s="192">
        <v>1500</v>
      </c>
      <c r="D23" s="206" t="s">
        <v>192</v>
      </c>
      <c r="E23" s="202">
        <v>25</v>
      </c>
      <c r="F23" s="207">
        <f>E23*C23</f>
        <v>37500</v>
      </c>
      <c r="H23" s="204"/>
    </row>
    <row r="24" spans="1:9" x14ac:dyDescent="0.25">
      <c r="A24" s="199"/>
      <c r="B24" s="208" t="s">
        <v>193</v>
      </c>
      <c r="C24" s="192">
        <v>115</v>
      </c>
      <c r="D24" s="206" t="s">
        <v>194</v>
      </c>
      <c r="E24" s="202">
        <v>18</v>
      </c>
      <c r="F24" s="207">
        <f t="shared" si="0"/>
        <v>2070</v>
      </c>
    </row>
    <row r="25" spans="1:9" x14ac:dyDescent="0.25">
      <c r="A25" s="199"/>
      <c r="B25" s="208" t="s">
        <v>195</v>
      </c>
      <c r="C25" s="192">
        <v>110</v>
      </c>
      <c r="D25" s="206" t="s">
        <v>194</v>
      </c>
      <c r="E25" s="202">
        <v>50</v>
      </c>
      <c r="F25" s="207">
        <f t="shared" si="0"/>
        <v>5500</v>
      </c>
    </row>
    <row r="26" spans="1:9" x14ac:dyDescent="0.25">
      <c r="A26" s="199"/>
      <c r="B26" s="208" t="s">
        <v>196</v>
      </c>
      <c r="C26" s="192">
        <v>560</v>
      </c>
      <c r="D26" s="206" t="s">
        <v>194</v>
      </c>
      <c r="E26" s="202">
        <v>20</v>
      </c>
      <c r="F26" s="207">
        <f t="shared" si="0"/>
        <v>11200</v>
      </c>
    </row>
    <row r="27" spans="1:9" x14ac:dyDescent="0.25">
      <c r="A27" s="199"/>
      <c r="B27" s="208" t="s">
        <v>197</v>
      </c>
      <c r="C27" s="192">
        <v>50</v>
      </c>
      <c r="D27" s="206" t="s">
        <v>192</v>
      </c>
      <c r="E27" s="202">
        <v>120</v>
      </c>
      <c r="F27" s="207">
        <f t="shared" si="0"/>
        <v>6000</v>
      </c>
    </row>
    <row r="28" spans="1:9" x14ac:dyDescent="0.25">
      <c r="A28" s="199"/>
      <c r="B28" s="208" t="s">
        <v>198</v>
      </c>
      <c r="C28" s="192">
        <v>1</v>
      </c>
      <c r="D28" s="206" t="s">
        <v>187</v>
      </c>
      <c r="E28" s="202">
        <v>3500</v>
      </c>
      <c r="F28" s="207">
        <f t="shared" si="0"/>
        <v>3500</v>
      </c>
    </row>
    <row r="29" spans="1:9" x14ac:dyDescent="0.25">
      <c r="A29" s="199"/>
      <c r="B29" s="208" t="s">
        <v>199</v>
      </c>
      <c r="C29" s="192">
        <v>1</v>
      </c>
      <c r="D29" s="206" t="s">
        <v>187</v>
      </c>
      <c r="E29" s="202">
        <v>150</v>
      </c>
      <c r="F29" s="207">
        <f t="shared" si="0"/>
        <v>150</v>
      </c>
    </row>
    <row r="30" spans="1:9" x14ac:dyDescent="0.25">
      <c r="A30" s="199"/>
      <c r="B30" s="208" t="s">
        <v>200</v>
      </c>
      <c r="C30" s="192">
        <v>1</v>
      </c>
      <c r="D30" s="206" t="s">
        <v>187</v>
      </c>
      <c r="E30" s="202">
        <v>4000</v>
      </c>
      <c r="F30" s="207">
        <f>E30*C30</f>
        <v>4000</v>
      </c>
    </row>
    <row r="31" spans="1:9" x14ac:dyDescent="0.25">
      <c r="A31" s="199"/>
      <c r="B31" s="208" t="s">
        <v>201</v>
      </c>
      <c r="C31" s="192">
        <v>1</v>
      </c>
      <c r="D31" s="206" t="s">
        <v>187</v>
      </c>
      <c r="E31" s="202">
        <v>3500</v>
      </c>
      <c r="F31" s="207">
        <f>E31*C31</f>
        <v>3500</v>
      </c>
      <c r="I31" s="227"/>
    </row>
    <row r="32" spans="1:9" x14ac:dyDescent="0.25">
      <c r="A32" s="199"/>
      <c r="B32" s="208" t="s">
        <v>202</v>
      </c>
      <c r="C32" s="192">
        <v>8</v>
      </c>
      <c r="D32" s="206" t="s">
        <v>203</v>
      </c>
      <c r="E32" s="202">
        <v>200</v>
      </c>
      <c r="F32" s="207">
        <f>E32*C32</f>
        <v>1600</v>
      </c>
    </row>
    <row r="33" spans="1:8" x14ac:dyDescent="0.25">
      <c r="A33" s="199"/>
      <c r="B33" s="208"/>
      <c r="D33" s="206"/>
      <c r="E33" s="202"/>
      <c r="F33" s="207"/>
    </row>
    <row r="34" spans="1:8" x14ac:dyDescent="0.25">
      <c r="A34" s="199"/>
      <c r="B34" s="208"/>
      <c r="D34" s="206"/>
      <c r="E34" s="202"/>
      <c r="F34" s="207"/>
    </row>
    <row r="35" spans="1:8" x14ac:dyDescent="0.25">
      <c r="A35" s="199"/>
      <c r="B35" s="208"/>
      <c r="D35" s="206"/>
      <c r="E35" s="202"/>
      <c r="F35" s="207">
        <f>SUM(F22:F34)</f>
        <v>102020</v>
      </c>
    </row>
    <row r="36" spans="1:8" x14ac:dyDescent="0.25">
      <c r="A36" s="199"/>
      <c r="B36" s="208"/>
      <c r="D36" s="206"/>
      <c r="E36" s="214">
        <v>0.23</v>
      </c>
      <c r="F36" s="207">
        <f>F35*E36</f>
        <v>23464.600000000002</v>
      </c>
      <c r="H36" s="215"/>
    </row>
    <row r="37" spans="1:8" ht="15.75" thickBot="1" x14ac:dyDescent="0.3">
      <c r="A37" s="199"/>
      <c r="B37" s="208"/>
      <c r="D37" s="206"/>
      <c r="E37" s="202"/>
      <c r="F37" s="216">
        <f>SUM(F35:F36)</f>
        <v>125484.6</v>
      </c>
    </row>
    <row r="38" spans="1:8" ht="15.75" thickTop="1" x14ac:dyDescent="0.25">
      <c r="A38" s="199"/>
      <c r="B38" s="208"/>
      <c r="D38" s="206"/>
      <c r="E38" s="202"/>
      <c r="F38" s="207"/>
    </row>
    <row r="39" spans="1:8" x14ac:dyDescent="0.25">
      <c r="A39" s="199"/>
      <c r="B39" s="208"/>
      <c r="D39" s="206"/>
      <c r="E39" s="202"/>
      <c r="F39" s="207"/>
    </row>
    <row r="40" spans="1:8" x14ac:dyDescent="0.25">
      <c r="A40" s="217"/>
      <c r="B40" s="218"/>
      <c r="C40" s="219"/>
      <c r="D40" s="219"/>
      <c r="E40" s="220"/>
      <c r="F40" s="221"/>
    </row>
  </sheetData>
  <sheetProtection algorithmName="SHA-512" hashValue="+SK+Uoy5y6FQ4U3mooRGg1iiDYfTxFNCteYNQB2s2z0lXjhuwYr1pP5gcDX1jn8NsbSQYZdWdZUWrhvNdDorng==" saltValue="KdxBxvlyUK+GFCeWSwfDSw==" spinCount="100000" sheet="1" objects="1" scenarios="1"/>
  <pageMargins left="0.70866141732283472" right="0.70866141732283472" top="0.74803149606299213" bottom="0.74803149606299213" header="0.31496062992125984" footer="0.31496062992125984"/>
  <pageSetup paperSize="8" scale="91"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Cost Estimate</vt:lpstr>
      <vt:lpstr>PCD Summary</vt:lpstr>
      <vt:lpstr>Assumptions</vt:lpstr>
      <vt:lpstr>Expenditure Profile</vt:lpstr>
      <vt:lpstr>Comparisons</vt:lpstr>
      <vt:lpstr>Calculation Sheet</vt:lpstr>
      <vt:lpstr>Assumptions!Print_Area</vt:lpstr>
      <vt:lpstr>'Calculation Sheet'!Print_Area</vt:lpstr>
      <vt:lpstr>Comparisons!Print_Area</vt:lpstr>
      <vt:lpstr>'Cost Estimate'!Print_Area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2023-02-13T10:37:26Z</cp:lastPrinted>
  <dcterms:created xsi:type="dcterms:W3CDTF">2018-09-18T07:45:14Z</dcterms:created>
  <dcterms:modified xsi:type="dcterms:W3CDTF">2023-07-28T15:09:04Z</dcterms:modified>
</cp:coreProperties>
</file>