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tabRatio="950" activeTab="10"/>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definedNames>
    <definedName name="_xlnm.Print_Area" localSheetId="0">'Option Comparison Costs'!$A$1:$O$80</definedName>
    <definedName name="_xlnm.Print_Area" localSheetId="1">'Option Nr 1'!$A$1:$M$80</definedName>
    <definedName name="_xlnm.Print_Area" localSheetId="3">'Option Nr 2'!$A$1:$M$80</definedName>
    <definedName name="_xlnm.Print_Area" localSheetId="5">'Option Nr 3'!$A$1:$M$80</definedName>
    <definedName name="_xlnm.Print_Area" localSheetId="7">'Option Nr 4'!$A$1:$M$80</definedName>
    <definedName name="_xlnm.Print_Area" localSheetId="9">'Option Nr 5'!$A$1:$M$80</definedName>
    <definedName name="_xlnm.Print_Area" localSheetId="2">'PCD Summary - Option 1'!$A$1:$N$36</definedName>
    <definedName name="_xlnm.Print_Area" localSheetId="4">'PCD Summary - Option 2'!#REF!</definedName>
    <definedName name="_xlnm.Print_Area" localSheetId="6">'PCD Summary - Option 3'!#REF!</definedName>
    <definedName name="_xlnm.Print_Area" localSheetId="8">'PCD Summary - Option 4'!#REF!</definedName>
    <definedName name="_xlnm.Print_Area" localSheetId="10">'PCD Summary - Option 5'!#REF!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1" l="1"/>
  <c r="I28" i="11"/>
  <c r="I27" i="11"/>
  <c r="I26" i="11"/>
  <c r="I25" i="11"/>
  <c r="I24" i="11"/>
  <c r="I23" i="11"/>
  <c r="I22" i="11"/>
  <c r="I21" i="11"/>
  <c r="I20" i="11"/>
  <c r="I19" i="11"/>
  <c r="I18" i="11"/>
  <c r="I17" i="11"/>
  <c r="I29" i="10"/>
  <c r="I28" i="10"/>
  <c r="I27" i="10"/>
  <c r="I26" i="10"/>
  <c r="I25" i="10"/>
  <c r="I24" i="10"/>
  <c r="I23" i="10"/>
  <c r="I22" i="10"/>
  <c r="I21" i="10"/>
  <c r="I20" i="10"/>
  <c r="I19" i="10"/>
  <c r="I18" i="10"/>
  <c r="I17" i="10"/>
  <c r="I29" i="9"/>
  <c r="I28" i="9"/>
  <c r="I27" i="9"/>
  <c r="I26" i="9"/>
  <c r="I25" i="9"/>
  <c r="I24" i="9"/>
  <c r="I23" i="9"/>
  <c r="I22" i="9"/>
  <c r="I21" i="9"/>
  <c r="I20" i="9"/>
  <c r="I19" i="9"/>
  <c r="I18" i="9"/>
  <c r="I17" i="9"/>
  <c r="I30" i="11" l="1"/>
  <c r="K29" i="11"/>
  <c r="L29" i="11" s="1"/>
  <c r="K28" i="11"/>
  <c r="L28" i="11" s="1"/>
  <c r="K27" i="11"/>
  <c r="L27" i="11" s="1"/>
  <c r="K26" i="11"/>
  <c r="L26" i="11" s="1"/>
  <c r="L25" i="11"/>
  <c r="K24" i="11"/>
  <c r="L24" i="11" s="1"/>
  <c r="K23" i="11"/>
  <c r="L23" i="11" s="1"/>
  <c r="K22" i="11"/>
  <c r="L22" i="11" s="1"/>
  <c r="K21" i="11"/>
  <c r="L21" i="11" s="1"/>
  <c r="K20" i="11"/>
  <c r="L20" i="11" s="1"/>
  <c r="K19" i="11"/>
  <c r="L19" i="11" s="1"/>
  <c r="L18" i="11"/>
  <c r="K18" i="11"/>
  <c r="K17" i="11"/>
  <c r="L17" i="11" s="1"/>
  <c r="L14" i="11"/>
  <c r="D14" i="11"/>
  <c r="L12" i="11"/>
  <c r="L10" i="11"/>
  <c r="D10" i="11"/>
  <c r="D8" i="11"/>
  <c r="I30" i="10"/>
  <c r="K29" i="10"/>
  <c r="L29" i="10" s="1"/>
  <c r="K28" i="10"/>
  <c r="L28" i="10" s="1"/>
  <c r="K27" i="10"/>
  <c r="L27" i="10" s="1"/>
  <c r="K26" i="10"/>
  <c r="L26" i="10" s="1"/>
  <c r="L25" i="10"/>
  <c r="L24" i="10"/>
  <c r="K24" i="10"/>
  <c r="K23" i="10"/>
  <c r="L23" i="10" s="1"/>
  <c r="K22" i="10"/>
  <c r="L22" i="10" s="1"/>
  <c r="K21" i="10"/>
  <c r="L21" i="10" s="1"/>
  <c r="K20" i="10"/>
  <c r="L20" i="10" s="1"/>
  <c r="K19" i="10"/>
  <c r="L19" i="10" s="1"/>
  <c r="K18" i="10"/>
  <c r="L18" i="10" s="1"/>
  <c r="K17" i="10"/>
  <c r="L17" i="10" s="1"/>
  <c r="L14" i="10"/>
  <c r="D14" i="10"/>
  <c r="L12" i="10"/>
  <c r="L10" i="10"/>
  <c r="D10" i="10"/>
  <c r="D8" i="10"/>
  <c r="K29" i="9"/>
  <c r="L29" i="9" s="1"/>
  <c r="K28" i="9"/>
  <c r="L28" i="9" s="1"/>
  <c r="K27" i="9"/>
  <c r="L27" i="9" s="1"/>
  <c r="K26" i="9"/>
  <c r="L26" i="9" s="1"/>
  <c r="L25" i="9"/>
  <c r="K24" i="9"/>
  <c r="L24" i="9" s="1"/>
  <c r="K23" i="9"/>
  <c r="L23" i="9" s="1"/>
  <c r="K22" i="9"/>
  <c r="L22" i="9" s="1"/>
  <c r="K21" i="9"/>
  <c r="L21" i="9" s="1"/>
  <c r="L20" i="9"/>
  <c r="K20" i="9"/>
  <c r="K19" i="9"/>
  <c r="L19" i="9" s="1"/>
  <c r="K18" i="9"/>
  <c r="L18" i="9" s="1"/>
  <c r="I30" i="9"/>
  <c r="L14" i="9"/>
  <c r="D14" i="9"/>
  <c r="L12" i="9"/>
  <c r="L10" i="9"/>
  <c r="D10" i="9"/>
  <c r="D8" i="9"/>
  <c r="I29" i="8"/>
  <c r="K29" i="8" s="1"/>
  <c r="L29" i="8" s="1"/>
  <c r="I28" i="8"/>
  <c r="K28" i="8" s="1"/>
  <c r="L28" i="8" s="1"/>
  <c r="I27" i="8"/>
  <c r="K27" i="8" s="1"/>
  <c r="L27" i="8" s="1"/>
  <c r="I26" i="8"/>
  <c r="K26" i="8" s="1"/>
  <c r="L26" i="8" s="1"/>
  <c r="I25" i="8"/>
  <c r="L25" i="8" s="1"/>
  <c r="I24" i="8"/>
  <c r="K24" i="8" s="1"/>
  <c r="L24" i="8" s="1"/>
  <c r="I23" i="8"/>
  <c r="K23" i="8" s="1"/>
  <c r="L23" i="8" s="1"/>
  <c r="I22" i="8"/>
  <c r="K22" i="8" s="1"/>
  <c r="L22" i="8" s="1"/>
  <c r="I21" i="8"/>
  <c r="K21" i="8" s="1"/>
  <c r="L21" i="8" s="1"/>
  <c r="I20" i="8"/>
  <c r="K20" i="8" s="1"/>
  <c r="L20" i="8" s="1"/>
  <c r="I19" i="8"/>
  <c r="K19" i="8" s="1"/>
  <c r="L19" i="8" s="1"/>
  <c r="I18" i="8"/>
  <c r="K18" i="8" s="1"/>
  <c r="L18" i="8" s="1"/>
  <c r="I17" i="8"/>
  <c r="K17" i="8" s="1"/>
  <c r="L17" i="8" s="1"/>
  <c r="L14" i="8"/>
  <c r="D14" i="8"/>
  <c r="L12" i="8"/>
  <c r="L10" i="8"/>
  <c r="D10" i="8"/>
  <c r="D8" i="8"/>
  <c r="L24" i="7"/>
  <c r="L25" i="7"/>
  <c r="L29" i="7"/>
  <c r="L28" i="7"/>
  <c r="L27" i="7"/>
  <c r="L26" i="7"/>
  <c r="L23" i="7"/>
  <c r="L22" i="7"/>
  <c r="L21" i="7"/>
  <c r="L20" i="7"/>
  <c r="L19" i="7"/>
  <c r="L18" i="7"/>
  <c r="L17" i="7"/>
  <c r="K29" i="7"/>
  <c r="K28" i="7"/>
  <c r="K27" i="7"/>
  <c r="K26" i="7"/>
  <c r="K18" i="7"/>
  <c r="K19" i="7"/>
  <c r="K20" i="7"/>
  <c r="K21" i="7"/>
  <c r="K22" i="7"/>
  <c r="K23" i="7"/>
  <c r="K24" i="7"/>
  <c r="K17" i="7"/>
  <c r="I29" i="7"/>
  <c r="I28" i="7"/>
  <c r="I27" i="7"/>
  <c r="I26" i="7"/>
  <c r="I25" i="7"/>
  <c r="I24" i="7"/>
  <c r="I23" i="7"/>
  <c r="I22" i="7"/>
  <c r="I21" i="7"/>
  <c r="I20" i="7"/>
  <c r="I19" i="7"/>
  <c r="I18" i="7"/>
  <c r="I17" i="7"/>
  <c r="L32" i="10" l="1"/>
  <c r="L32" i="11"/>
  <c r="K17" i="9"/>
  <c r="L17" i="9" s="1"/>
  <c r="L32" i="9" s="1"/>
  <c r="L32" i="8"/>
  <c r="I30" i="8"/>
  <c r="L32" i="7"/>
  <c r="I30" i="7"/>
  <c r="E67" i="2" l="1"/>
  <c r="E32" i="1" l="1"/>
  <c r="E33" i="1"/>
  <c r="E34" i="1"/>
  <c r="E35" i="1"/>
  <c r="E36" i="1"/>
  <c r="E37" i="1"/>
  <c r="E38" i="1"/>
  <c r="E39" i="1"/>
  <c r="E40" i="1"/>
  <c r="E44" i="1"/>
  <c r="E46" i="1"/>
  <c r="E42" i="1"/>
  <c r="E43" i="1"/>
  <c r="G32" i="1"/>
  <c r="G33" i="1"/>
  <c r="G34" i="1"/>
  <c r="G35" i="1"/>
  <c r="G36" i="1"/>
  <c r="G37" i="1"/>
  <c r="G38" i="1"/>
  <c r="G39" i="1"/>
  <c r="G40" i="1"/>
  <c r="G41" i="1"/>
  <c r="G42" i="1"/>
  <c r="G43" i="1"/>
  <c r="G44" i="1"/>
  <c r="G45" i="1"/>
  <c r="G46" i="1"/>
  <c r="I32" i="1"/>
  <c r="I33" i="1"/>
  <c r="I34" i="1"/>
  <c r="I35" i="1"/>
  <c r="I36" i="1"/>
  <c r="I37" i="1"/>
  <c r="I38" i="1"/>
  <c r="I39" i="1"/>
  <c r="I40" i="1"/>
  <c r="I41" i="1"/>
  <c r="I42" i="1"/>
  <c r="I43" i="1"/>
  <c r="I44" i="1"/>
  <c r="I45" i="1"/>
  <c r="I46" i="1"/>
  <c r="K32" i="1"/>
  <c r="K33" i="1"/>
  <c r="K34" i="1"/>
  <c r="K35" i="1"/>
  <c r="K36" i="1"/>
  <c r="K37" i="1"/>
  <c r="K38" i="1"/>
  <c r="K39" i="1"/>
  <c r="K40" i="1"/>
  <c r="K41" i="1"/>
  <c r="K42" i="1"/>
  <c r="K43" i="1"/>
  <c r="K44" i="1"/>
  <c r="K45" i="1"/>
  <c r="K46" i="1"/>
  <c r="M32" i="1"/>
  <c r="M33" i="1"/>
  <c r="M34" i="1"/>
  <c r="M35" i="1"/>
  <c r="M36" i="1"/>
  <c r="M37" i="1"/>
  <c r="M38" i="1"/>
  <c r="M39" i="1"/>
  <c r="M40" i="1"/>
  <c r="M41" i="1"/>
  <c r="M42" i="1"/>
  <c r="M43" i="1"/>
  <c r="M44" i="1"/>
  <c r="M45" i="1"/>
  <c r="M46" i="1"/>
  <c r="G48" i="1" l="1"/>
  <c r="K52" i="2"/>
  <c r="K40" i="2" l="1"/>
  <c r="K45" i="6"/>
  <c r="K46" i="6"/>
  <c r="K47" i="6"/>
  <c r="K48" i="6"/>
  <c r="K49" i="6"/>
  <c r="K50" i="6"/>
  <c r="K44" i="6"/>
  <c r="K45" i="5"/>
  <c r="K46" i="5"/>
  <c r="K47" i="5"/>
  <c r="K48" i="5"/>
  <c r="K49" i="5"/>
  <c r="K50" i="5"/>
  <c r="K44" i="5"/>
  <c r="K45" i="4"/>
  <c r="K46" i="4"/>
  <c r="K47" i="4"/>
  <c r="K48" i="4"/>
  <c r="K49" i="4"/>
  <c r="K50" i="4"/>
  <c r="K44" i="4"/>
  <c r="K45" i="3"/>
  <c r="K46" i="3"/>
  <c r="K47" i="3"/>
  <c r="K48" i="3"/>
  <c r="K49" i="3"/>
  <c r="K50" i="3"/>
  <c r="K44" i="3"/>
  <c r="K45" i="2"/>
  <c r="K46" i="2"/>
  <c r="K47" i="2"/>
  <c r="K48" i="2"/>
  <c r="K49" i="2"/>
  <c r="K50" i="2"/>
  <c r="K44" i="2"/>
  <c r="L14" i="7"/>
  <c r="L12" i="7"/>
  <c r="L10" i="7"/>
  <c r="D14" i="7"/>
  <c r="D10" i="7"/>
  <c r="D8" i="7"/>
  <c r="M17" i="1"/>
  <c r="K17" i="1"/>
  <c r="I17" i="1"/>
  <c r="G17" i="1"/>
  <c r="E17" i="1"/>
  <c r="K43" i="2" l="1"/>
  <c r="K43" i="4"/>
  <c r="K43" i="6"/>
  <c r="K43" i="5"/>
  <c r="K43" i="3"/>
  <c r="E67" i="6"/>
  <c r="E67" i="5"/>
  <c r="E67" i="4"/>
  <c r="E67" i="3"/>
  <c r="M25" i="1" l="1"/>
  <c r="M24" i="1"/>
  <c r="M23" i="1"/>
  <c r="M22" i="1"/>
  <c r="M21" i="1"/>
  <c r="K25" i="1"/>
  <c r="K24" i="1"/>
  <c r="K23" i="1"/>
  <c r="K22" i="1"/>
  <c r="K21" i="1"/>
  <c r="I25" i="1"/>
  <c r="I24" i="1"/>
  <c r="I23" i="1"/>
  <c r="I22" i="1"/>
  <c r="I21" i="1"/>
  <c r="G25" i="1"/>
  <c r="G24" i="1"/>
  <c r="G23" i="1"/>
  <c r="G22" i="1"/>
  <c r="G21" i="1"/>
  <c r="E25" i="1"/>
  <c r="E24" i="1"/>
  <c r="E23" i="1"/>
  <c r="E22" i="1"/>
  <c r="E21" i="1"/>
  <c r="E45" i="1" l="1"/>
  <c r="E41" i="1"/>
  <c r="K52" i="6"/>
  <c r="M55" i="1" s="1"/>
  <c r="K40" i="6"/>
  <c r="K52" i="5"/>
  <c r="K55" i="1" s="1"/>
  <c r="K40" i="5"/>
  <c r="K52" i="4"/>
  <c r="I55" i="1" s="1"/>
  <c r="K40" i="4"/>
  <c r="J51" i="4" s="1"/>
  <c r="K52" i="3"/>
  <c r="K40" i="3"/>
  <c r="J51" i="6" l="1"/>
  <c r="K51" i="6" s="1"/>
  <c r="G55" i="1"/>
  <c r="M48" i="1"/>
  <c r="K48" i="1"/>
  <c r="E48" i="1"/>
  <c r="I48" i="1"/>
  <c r="I53" i="1"/>
  <c r="M53" i="1"/>
  <c r="K53" i="1"/>
  <c r="J51" i="5"/>
  <c r="K51" i="5" s="1"/>
  <c r="J58" i="5" s="1"/>
  <c r="K58" i="5" s="1"/>
  <c r="K51" i="4"/>
  <c r="G53" i="1"/>
  <c r="J51" i="3"/>
  <c r="K51" i="3" s="1"/>
  <c r="J58" i="3" s="1"/>
  <c r="K58" i="3" s="1"/>
  <c r="G59" i="1" s="1"/>
  <c r="J58" i="6" l="1"/>
  <c r="K58" i="6" s="1"/>
  <c r="J58" i="4"/>
  <c r="K58" i="4" s="1"/>
  <c r="K53" i="4"/>
  <c r="K55" i="4" s="1"/>
  <c r="M54" i="1"/>
  <c r="M57" i="1" s="1"/>
  <c r="K53" i="6"/>
  <c r="K55" i="6" s="1"/>
  <c r="J60" i="6" s="1"/>
  <c r="K60" i="6" s="1"/>
  <c r="M63" i="1" s="1"/>
  <c r="K54" i="1"/>
  <c r="K57" i="1" s="1"/>
  <c r="K53" i="5"/>
  <c r="K55" i="5" s="1"/>
  <c r="J60" i="5" s="1"/>
  <c r="K60" i="5" s="1"/>
  <c r="K63" i="1" s="1"/>
  <c r="I54" i="1"/>
  <c r="I57" i="1" s="1"/>
  <c r="G54" i="1"/>
  <c r="G57" i="1" s="1"/>
  <c r="K53" i="3"/>
  <c r="K55" i="3" s="1"/>
  <c r="J60" i="3" s="1"/>
  <c r="K60" i="3" s="1"/>
  <c r="G63" i="1" s="1"/>
  <c r="J60" i="4" l="1"/>
  <c r="K60" i="4" s="1"/>
  <c r="I63" i="1" s="1"/>
  <c r="J59" i="6"/>
  <c r="K59" i="6" s="1"/>
  <c r="J59" i="5"/>
  <c r="K59" i="5" s="1"/>
  <c r="K61" i="5" s="1"/>
  <c r="J59" i="4"/>
  <c r="K59" i="4" s="1"/>
  <c r="J59" i="3"/>
  <c r="K59" i="3" s="1"/>
  <c r="M59" i="1"/>
  <c r="I59" i="1"/>
  <c r="K59" i="1"/>
  <c r="K61" i="6" l="1"/>
  <c r="K64" i="6" s="1"/>
  <c r="M61" i="1"/>
  <c r="M65" i="1" s="1"/>
  <c r="M67" i="1" s="1"/>
  <c r="M69" i="1" s="1"/>
  <c r="K61" i="3"/>
  <c r="K61" i="4"/>
  <c r="K64" i="4" s="1"/>
  <c r="K67" i="4" s="1"/>
  <c r="K61" i="1"/>
  <c r="K65" i="1" s="1"/>
  <c r="K67" i="1" s="1"/>
  <c r="K69" i="1" s="1"/>
  <c r="K64" i="5"/>
  <c r="K67" i="5" s="1"/>
  <c r="I61" i="1"/>
  <c r="I65" i="1" s="1"/>
  <c r="I67" i="1" s="1"/>
  <c r="I69" i="1" s="1"/>
  <c r="K64" i="3"/>
  <c r="G61" i="1"/>
  <c r="G65" i="1" s="1"/>
  <c r="G67" i="1" l="1"/>
  <c r="G69" i="1" s="1"/>
  <c r="K67" i="6"/>
  <c r="K67" i="3" l="1"/>
  <c r="E55" i="1" l="1"/>
  <c r="E53" i="1"/>
  <c r="J51" i="2"/>
  <c r="K51" i="2" l="1"/>
  <c r="J58" i="2" l="1"/>
  <c r="K58" i="2" s="1"/>
  <c r="K53" i="2"/>
  <c r="K55" i="2" s="1"/>
  <c r="E54" i="1"/>
  <c r="E57" i="1" s="1"/>
  <c r="J60" i="2" l="1"/>
  <c r="K60" i="2" s="1"/>
  <c r="E63" i="1" s="1"/>
  <c r="J59" i="2"/>
  <c r="K59" i="2" s="1"/>
  <c r="K61" i="2" s="1"/>
  <c r="E59" i="1"/>
  <c r="E61" i="1" l="1"/>
  <c r="E65" i="1" l="1"/>
  <c r="E67" i="1" s="1"/>
  <c r="E69" i="1" s="1"/>
  <c r="K64" i="2"/>
  <c r="K67" i="2"/>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<sst xmlns="http://schemas.openxmlformats.org/spreadsheetml/2006/main" count="1032" uniqueCount="192">
  <si>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</si>
  <si>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</si>
  <si>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</si>
  <si>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</si>
  <si>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</si>
  <si>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</si>
  <si>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</si>
  <si>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</si>
  <si>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</si>
  <si>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</si>
  <si>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</si>
  <si>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</si>
  <si>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</si>
  <si>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</si>
  <si>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</si>
  <si>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</si>
  <si>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</si>
  <si>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</si>
  <si>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</si>
  <si>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</si>
  <si>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</si>
  <si>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</si>
  <si>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</si>
  <si>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</si>
  <si>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</si>
  <si>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</si>
  <si>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</si>
  <si>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</si>
  <si>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</si>
  <si>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</si>
  <si>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</si>
  <si>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</si>
  <si>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</si>
  <si>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</si>
  <si>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</si>
  <si>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</si>
  <si>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</si>
  <si>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</si>
  <si>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</si>
  <si>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</si>
  <si>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</si>
  <si>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</si>
  <si>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</si>
  <si>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</si>
  <si>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</si>
  <si>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</si>
  <si>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</si>
  <si>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</si>
  <si>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</si>
  <si>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</si>
  <si>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</si>
  <si>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</si>
  <si>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</si>
  <si>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</si>
  <si>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</si>
  <si>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</si>
  <si>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</si>
  <si>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</si>
  <si>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</si>
  <si>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</si>
  <si>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</si>
  <si>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</si>
  <si>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</si>
  <si>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</si>
  <si>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</si>
  <si>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</si>
  <si>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</si>
  <si>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</si>
  <si>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</si>
  <si>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</si>
  <si>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</si>
  <si>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</si>
  <si>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</si>
  <si>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</si>
  <si>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</si>
  <si>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</si>
  <si>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</si>
  <si>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</si>
  <si>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</si>
  <si>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</si>
  <si>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</si>
  <si>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</si>
  <si>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</si>
  <si>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</si>
  <si>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</si>
  <si>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</si>
  <si>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</si>
  <si>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</si>
  <si>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</si>
  <si>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</si>
  <si>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</si>
  <si>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</si>
  <si>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</si>
  <si>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</si>
  <si>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</si>
  <si>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</si>
  <si>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</si>
  <si>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</si>
  <si>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</si>
  <si>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</si>
  <si>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</si>
  <si>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</si>
  <si>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</si>
  <si>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</si>
  <si>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</si>
  <si>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</si>
  <si>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</si>
  <si>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</si>
  <si>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Project Control Document Summary 
Option 2</t>
  </si>
  <si>
    <t>Project Control Document Summary 
Option 3</t>
  </si>
  <si>
    <t>Project Control Document Summary 
Option 4</t>
  </si>
  <si>
    <t>Project Control Document Summary 
Option 5</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</si>
  <si>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</si>
  <si>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</si>
  <si>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</si>
  <si>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</si>
  <si>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</si>
  <si>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</si>
  <si>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</si>
  <si>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</si>
  <si>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</si>
  <si>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</si>
  <si>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</si>
  <si>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</si>
  <si>
    <t>Guidance Notes</t>
  </si>
  <si>
    <t>* All cells in purple - input is required</t>
  </si>
  <si>
    <t>R5 - Navan Road - Dublin</t>
  </si>
  <si>
    <t>DLR/22/001 5G</t>
  </si>
  <si>
    <t>NTA</t>
  </si>
  <si>
    <t>South Dublin Council</t>
  </si>
  <si>
    <t>Sally Gate - South Dublin Council</t>
  </si>
  <si>
    <t>Q3 2022</t>
  </si>
  <si>
    <t>New footpath 2m wide with Public Lighting</t>
  </si>
  <si>
    <t>New footpath 2.5m wide with Public Lighting</t>
  </si>
  <si>
    <t>Footpath</t>
  </si>
  <si>
    <t>****** Road</t>
  </si>
  <si>
    <t>Q1 2023</t>
  </si>
  <si>
    <t>New footpath 3m wide with Public Lighting</t>
  </si>
  <si>
    <t>**** Road</t>
  </si>
  <si>
    <t>***** Road</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</si>
  <si>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</si>
  <si>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</si>
  <si>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</si>
  <si>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</si>
  <si>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Note, numbering defaults across as each tab is complete (Option 1 / Option 2 etc…..)</t>
  </si>
  <si>
    <t>Note, text defaults across as each tab is complete (Option 1 / Option 2 etc…..)</t>
  </si>
  <si>
    <t>Sally Gate</t>
  </si>
  <si>
    <t>Michael Bunny</t>
  </si>
  <si>
    <t>SA to sign off (2 parties within their organisation)</t>
  </si>
  <si>
    <t>item</t>
  </si>
  <si>
    <t>iten</t>
  </si>
  <si>
    <t>SA to confirm total length: If traffic rating applies (Dublin City only) - click the cell and confirm the rating (1 to 5 - 5 been the highest)</t>
  </si>
  <si>
    <t>SA to confirm the width: SA to confirm (tick box is applicable) if land take is required</t>
  </si>
  <si>
    <t>SA to give brief project outline</t>
  </si>
  <si>
    <t>SA to input route option</t>
  </si>
  <si>
    <t>SA to confirm admin costs (design teams etc …)</t>
  </si>
  <si>
    <t>Note, cost defaults across as each tab is complete (Option 1 / Option 2 etc…..)</t>
  </si>
  <si>
    <t>Note, cost defaults across for each construction cost as each tab is complete (Option 1 / Option 2 etc…..)</t>
  </si>
  <si>
    <t>SA to select cell - select from dropdown menu (HA / Item / M2)</t>
  </si>
  <si>
    <t>SA to confirm the cross section type: SA to confrim location</t>
  </si>
  <si>
    <t>SA to confirm elemental costs</t>
  </si>
  <si>
    <t>No actions required - costs is for Total Project Base Cost (A+B) plus the adjustments costs</t>
  </si>
  <si>
    <t>*** Figures are illustrative ***</t>
  </si>
  <si>
    <t>SA to confirm the cross section type: SA to confirm location</t>
  </si>
  <si>
    <t>HA</t>
  </si>
  <si>
    <t>SA to update the contingency calculator (form 001_B123) - total cost is based on Sub-total A+B + Inflation</t>
  </si>
  <si>
    <t>Per Cent Art Scheme</t>
  </si>
  <si>
    <t>SA to review web link for proposed maximum limits. Cell K60 to be amended if necessary.</t>
  </si>
  <si>
    <t>* NTA templates are locked - In certain circumstances if the templates are to be unlocked for editing (additional lines etc… (no deleting allowed) - the request is to be put in writing to the NTA Programme Manager for approval</t>
  </si>
  <si>
    <t>No action required - the text is carried forward automatically from the Option Comparison tab</t>
  </si>
  <si>
    <t>No action required - the text is carried forward automatically from the Option Nr 1 tab</t>
  </si>
  <si>
    <r>
      <t xml:space="preserve">Per Cent for Art Scheme
</t>
    </r>
    <r>
      <rPr>
        <sz val="10"/>
        <color rgb="FF0070C0"/>
        <rFont val="Lucida Sans"/>
        <family val="2"/>
      </rPr>
      <t>https://publicart.ie/main/commissioning/funding/per-cent-for-art-scheme/</t>
    </r>
  </si>
  <si>
    <r>
      <t>SA to confirm if inflation needs to be applied - example, if works were not to happen until Q4 2023, NTA would recommend applying % cost - say 5% for example purpose (Inflation calc does not include for Land take)
If 'Item' is selected in cell I58 then 100% should be allowed in cell G58.</t>
    </r>
    <r>
      <rPr>
        <b/>
        <sz val="10"/>
        <color rgb="FFFF0000"/>
        <rFont val="Lucida Sans"/>
        <family val="2"/>
      </rPr>
      <t xml:space="preserve"> Refer to the NTA bulletin for guidance on inflation allowances</t>
    </r>
  </si>
  <si>
    <r>
      <t xml:space="preserve">SA to confirm if inflation needs to be applied - example, if works were not to happen until Q4 2023, NTA would recommend applying % cost - say 5% for example purpose (Inflation calc does not include for Land take)
If 'Item' is selected in cell I58 then 100% should be allowed in cell G58. </t>
    </r>
    <r>
      <rPr>
        <b/>
        <sz val="10"/>
        <color rgb="FFFF0000"/>
        <rFont val="Lucida Sans"/>
        <family val="2"/>
      </rPr>
      <t>Refer to the NTA bulletin for guidance on inflation allowances</t>
    </r>
  </si>
  <si>
    <t>NTA123</t>
  </si>
  <si>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</si>
  <si>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</si>
  <si>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</si>
  <si>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</si>
  <si>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</si>
  <si>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</si>
  <si>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</si>
  <si>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</si>
  <si>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</si>
  <si>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</si>
  <si>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</si>
  <si>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 xml:space="preserve">Total Option 1 Cost Estimate (Including VAT) </t>
  </si>
  <si>
    <t>No action required - tot's automatically</t>
  </si>
  <si>
    <t xml:space="preserve">Total Option 2 Cost Estimate (Including VAT) </t>
  </si>
  <si>
    <t xml:space="preserve">Total Option 3 - Cost Estimate (Including VAT) </t>
  </si>
  <si>
    <t xml:space="preserve">Total Option 4 - Cost Estimate (Including VAT) </t>
  </si>
  <si>
    <t xml:space="preserve">Total Option 5 - Cost Estimate (Including VAT)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</si>
</sst>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0.00_-;\-&quot;£&quot;* #,##0.00_-;_-&quot;£&quot;* &quot;-&quot;??_-;_-@_-"/>
    <numFmt numFmtId="165" formatCode="[$€-2]\ #,##0.00"/>
    <numFmt numFmtId="166" formatCode="_-[$€-2]\ * #,##0.00_-;\-[$€-2]\ * #,##0.00_-;_-[$€-2]\ * &quot;-&quot;??_-;_-@_-"/>
    <numFmt numFmtId="167" formatCode="dd/mm/yyyy;@"/>
  </numFmts>
  <fonts count="27"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
      <b/>
      <sz val="10"/>
      <name val="Lucida Sans"/>
      <family val="2"/>
    </font>
    <font>
      <b/>
      <sz val="1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93">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59">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3" fillId="2" borderId="21" xfId="0" applyFont="1" applyFill="1" applyBorder="1" applyAlignment="1">
      <alignment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2" borderId="24" xfId="0" applyFont="1" applyFill="1" applyBorder="1" applyAlignment="1">
      <alignment vertical="center" wrapText="1"/>
    </xf>
    <xf numFmtId="0" fontId="2" fillId="2" borderId="11" xfId="0" applyFont="1" applyFill="1" applyBorder="1" applyAlignment="1">
      <alignment vertical="center" wrapText="1"/>
    </xf>
    <xf numFmtId="0" fontId="3" fillId="2" borderId="25"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3" xfId="0" applyFont="1" applyFill="1" applyBorder="1" applyAlignment="1">
      <alignment vertical="center" wrapText="1"/>
    </xf>
    <xf numFmtId="0" fontId="3" fillId="2" borderId="0" xfId="0" applyFont="1" applyFill="1" applyAlignment="1">
      <alignment vertical="center"/>
    </xf>
    <xf numFmtId="0" fontId="6" fillId="4" borderId="0" xfId="0" applyFont="1" applyFill="1" applyAlignment="1">
      <alignment vertical="center" wrapText="1"/>
    </xf>
    <xf numFmtId="0" fontId="6" fillId="0" borderId="24" xfId="0" applyFont="1" applyBorder="1" applyAlignment="1">
      <alignment vertical="center" wrapText="1"/>
    </xf>
    <xf numFmtId="0" fontId="2" fillId="2" borderId="0" xfId="0" applyFont="1" applyFill="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24" xfId="0" applyFont="1" applyFill="1" applyBorder="1" applyAlignment="1">
      <alignment vertical="center"/>
    </xf>
    <xf numFmtId="0" fontId="2" fillId="2" borderId="0" xfId="0" applyFont="1" applyFill="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5" fillId="4" borderId="2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6" fillId="4" borderId="0" xfId="0" applyFont="1" applyFill="1" applyAlignment="1">
      <alignment vertical="center"/>
    </xf>
    <xf numFmtId="0" fontId="3" fillId="2" borderId="24"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horizontal="center" vertical="center" wrapText="1"/>
    </xf>
    <xf numFmtId="0" fontId="3" fillId="2" borderId="23" xfId="0" applyFont="1" applyFill="1" applyBorder="1" applyAlignment="1">
      <alignment vertical="center"/>
    </xf>
    <xf numFmtId="166" fontId="3" fillId="0" borderId="4" xfId="0" applyNumberFormat="1" applyFont="1" applyBorder="1" applyAlignment="1">
      <alignment horizontal="center" vertical="center" wrapText="1"/>
    </xf>
    <xf numFmtId="166" fontId="2" fillId="2" borderId="0" xfId="0" applyNumberFormat="1" applyFont="1" applyFill="1" applyAlignment="1">
      <alignment vertical="center" wrapText="1"/>
    </xf>
    <xf numFmtId="166"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6" fontId="2" fillId="0" borderId="4" xfId="0" applyNumberFormat="1" applyFont="1" applyBorder="1" applyAlignment="1">
      <alignment horizontal="left" vertical="center" wrapText="1"/>
    </xf>
    <xf numFmtId="166" fontId="2" fillId="0" borderId="0" xfId="0" applyNumberFormat="1" applyFont="1" applyAlignment="1">
      <alignment vertical="center" wrapText="1"/>
    </xf>
    <xf numFmtId="166" fontId="2" fillId="0" borderId="0" xfId="0" applyNumberFormat="1" applyFont="1" applyAlignment="1">
      <alignment horizontal="center" vertical="center" wrapText="1"/>
    </xf>
    <xf numFmtId="165" fontId="2" fillId="2" borderId="24" xfId="1" applyNumberFormat="1" applyFont="1" applyFill="1" applyBorder="1" applyAlignment="1" applyProtection="1">
      <alignmen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166" fontId="2" fillId="2" borderId="0" xfId="0" applyNumberFormat="1" applyFont="1" applyFill="1" applyAlignment="1">
      <alignment horizontal="left" vertical="center" wrapText="1"/>
    </xf>
    <xf numFmtId="166" fontId="2" fillId="0" borderId="0" xfId="0" applyNumberFormat="1" applyFont="1" applyAlignment="1">
      <alignment horizontal="left" vertical="center" wrapText="1"/>
    </xf>
    <xf numFmtId="166" fontId="3" fillId="2" borderId="4" xfId="0" applyNumberFormat="1" applyFont="1" applyFill="1" applyBorder="1" applyAlignment="1">
      <alignment horizontal="left" vertical="center" wrapText="1"/>
    </xf>
    <xf numFmtId="166" fontId="3" fillId="2" borderId="0" xfId="0" applyNumberFormat="1" applyFont="1" applyFill="1" applyAlignment="1">
      <alignment vertical="center" wrapText="1"/>
    </xf>
    <xf numFmtId="166" fontId="3" fillId="2" borderId="0" xfId="0" applyNumberFormat="1" applyFont="1" applyFill="1" applyAlignment="1">
      <alignment horizontal="center" vertical="center" wrapText="1"/>
    </xf>
    <xf numFmtId="165" fontId="3" fillId="2" borderId="24" xfId="1" applyNumberFormat="1" applyFont="1" applyFill="1" applyBorder="1" applyAlignment="1" applyProtection="1">
      <alignment vertical="center" wrapText="1"/>
    </xf>
    <xf numFmtId="165" fontId="2" fillId="2" borderId="24" xfId="0" applyNumberFormat="1" applyFont="1" applyFill="1" applyBorder="1" applyAlignment="1">
      <alignment vertical="center" wrapText="1"/>
    </xf>
    <xf numFmtId="0" fontId="2" fillId="2" borderId="0" xfId="0" applyFont="1" applyFill="1" applyAlignment="1">
      <alignment horizontal="right" vertical="center"/>
    </xf>
    <xf numFmtId="166" fontId="2" fillId="2" borderId="0" xfId="0" applyNumberFormat="1" applyFont="1" applyFill="1" applyAlignment="1">
      <alignment vertical="center"/>
    </xf>
    <xf numFmtId="165" fontId="2" fillId="2" borderId="7" xfId="0" applyNumberFormat="1" applyFont="1" applyFill="1" applyBorder="1" applyAlignment="1">
      <alignment vertical="center" wrapText="1"/>
    </xf>
    <xf numFmtId="165" fontId="2" fillId="2" borderId="26" xfId="0" applyNumberFormat="1" applyFont="1" applyFill="1" applyBorder="1" applyAlignment="1">
      <alignment vertical="center" wrapText="1"/>
    </xf>
    <xf numFmtId="0" fontId="2" fillId="2" borderId="1" xfId="0" applyFont="1" applyFill="1" applyBorder="1" applyAlignment="1">
      <alignment vertical="center" wrapText="1"/>
    </xf>
    <xf numFmtId="0" fontId="5" fillId="4" borderId="14"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lignment vertical="center"/>
    </xf>
    <xf numFmtId="0" fontId="2" fillId="2" borderId="47" xfId="0" applyFont="1" applyFill="1" applyBorder="1" applyAlignment="1">
      <alignment horizontal="left" vertical="center"/>
    </xf>
    <xf numFmtId="0" fontId="3" fillId="2" borderId="4" xfId="0" applyFont="1" applyFill="1" applyBorder="1" applyAlignment="1">
      <alignment vertical="center"/>
    </xf>
    <xf numFmtId="2" fontId="2" fillId="2" borderId="4" xfId="0" applyNumberFormat="1" applyFont="1" applyFill="1" applyBorder="1" applyAlignment="1">
      <alignment horizontal="left" vertical="center" wrapText="1"/>
    </xf>
    <xf numFmtId="166" fontId="3" fillId="2" borderId="4" xfId="0" applyNumberFormat="1" applyFont="1" applyFill="1" applyBorder="1" applyAlignment="1">
      <alignment horizontal="center" vertical="center" wrapText="1"/>
    </xf>
    <xf numFmtId="0" fontId="6" fillId="2" borderId="0" xfId="0" applyFont="1" applyFill="1" applyAlignment="1">
      <alignment vertical="center" wrapText="1"/>
    </xf>
    <xf numFmtId="0" fontId="3" fillId="2" borderId="20" xfId="0" applyFont="1" applyFill="1" applyBorder="1" applyAlignment="1">
      <alignment horizontal="right" vertical="center" wrapText="1"/>
    </xf>
    <xf numFmtId="0" fontId="3" fillId="2" borderId="4" xfId="0" applyFont="1" applyFill="1" applyBorder="1" applyAlignment="1">
      <alignment vertical="center" wrapText="1"/>
    </xf>
    <xf numFmtId="9" fontId="3" fillId="2" borderId="0" xfId="2" applyFont="1" applyFill="1" applyAlignment="1" applyProtection="1">
      <alignmen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0" xfId="0" applyFont="1" applyFill="1" applyAlignment="1">
      <alignment horizontal="right" vertical="center"/>
    </xf>
    <xf numFmtId="166" fontId="3" fillId="2" borderId="24" xfId="0" applyNumberFormat="1"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25" xfId="0" applyFont="1" applyFill="1" applyBorder="1" applyAlignment="1">
      <alignment horizontal="right" vertical="center"/>
    </xf>
    <xf numFmtId="166" fontId="3" fillId="2" borderId="25" xfId="1" applyNumberFormat="1" applyFont="1" applyFill="1" applyBorder="1" applyAlignment="1" applyProtection="1">
      <alignment horizontal="center" vertical="center" wrapText="1"/>
    </xf>
    <xf numFmtId="166" fontId="3" fillId="2" borderId="26"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10" xfId="0" applyNumberFormat="1" applyFont="1" applyFill="1" applyBorder="1" applyAlignment="1">
      <alignment vertical="center" wrapText="1"/>
    </xf>
    <xf numFmtId="0" fontId="5" fillId="4" borderId="16" xfId="0" applyFont="1" applyFill="1" applyBorder="1" applyAlignment="1">
      <alignment horizontal="center" vertical="center"/>
    </xf>
    <xf numFmtId="166" fontId="2" fillId="3" borderId="4" xfId="0" applyNumberFormat="1" applyFont="1" applyFill="1" applyBorder="1" applyAlignment="1" applyProtection="1">
      <alignment vertical="center" wrapText="1"/>
      <protection locked="0"/>
    </xf>
    <xf numFmtId="166"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166" fontId="2" fillId="2" borderId="0" xfId="1" applyNumberFormat="1" applyFont="1" applyFill="1" applyBorder="1" applyAlignment="1" applyProtection="1">
      <alignment vertical="center" wrapText="1"/>
    </xf>
    <xf numFmtId="166"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6" fontId="2" fillId="0" borderId="4" xfId="0" applyNumberFormat="1" applyFont="1" applyBorder="1" applyAlignment="1">
      <alignment vertical="center" wrapText="1"/>
    </xf>
    <xf numFmtId="166" fontId="2" fillId="0" borderId="4" xfId="2" applyNumberFormat="1" applyFont="1" applyFill="1" applyBorder="1" applyAlignment="1" applyProtection="1">
      <alignment vertical="center" wrapText="1"/>
      <protection locked="0"/>
    </xf>
    <xf numFmtId="0" fontId="5" fillId="2" borderId="0" xfId="0" applyFont="1" applyFill="1" applyAlignment="1">
      <alignment vertical="center" wrapText="1"/>
    </xf>
    <xf numFmtId="0" fontId="2" fillId="3"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66" fontId="2" fillId="2" borderId="4" xfId="2" applyNumberFormat="1" applyFont="1" applyFill="1" applyBorder="1" applyAlignment="1" applyProtection="1">
      <alignment horizontal="center" vertical="center" wrapText="1"/>
    </xf>
    <xf numFmtId="166" fontId="2" fillId="3" borderId="4" xfId="2" applyNumberFormat="1"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vertical="center" wrapText="1"/>
    </xf>
    <xf numFmtId="0" fontId="2" fillId="2" borderId="61" xfId="0" applyFont="1" applyFill="1" applyBorder="1" applyAlignment="1">
      <alignment vertical="center" wrapText="1"/>
    </xf>
    <xf numFmtId="165" fontId="2" fillId="2" borderId="62" xfId="0" applyNumberFormat="1" applyFont="1" applyFill="1" applyBorder="1" applyAlignment="1">
      <alignment vertical="center" wrapText="1"/>
    </xf>
    <xf numFmtId="165" fontId="2" fillId="2" borderId="63" xfId="0" applyNumberFormat="1" applyFont="1" applyFill="1" applyBorder="1" applyAlignment="1">
      <alignment vertical="center" wrapText="1"/>
    </xf>
    <xf numFmtId="0" fontId="16" fillId="2" borderId="0" xfId="0" applyFont="1" applyFill="1" applyAlignment="1">
      <alignment vertical="center" wrapText="1"/>
    </xf>
    <xf numFmtId="0" fontId="16" fillId="0" borderId="0" xfId="0" applyFont="1"/>
    <xf numFmtId="0" fontId="19" fillId="0" borderId="0" xfId="0" applyFont="1"/>
    <xf numFmtId="0" fontId="22" fillId="2" borderId="0" xfId="0" applyFont="1" applyFill="1" applyAlignment="1">
      <alignment vertical="center" wrapText="1"/>
    </xf>
    <xf numFmtId="166" fontId="16" fillId="2" borderId="0" xfId="0" applyNumberFormat="1" applyFont="1" applyFill="1" applyAlignment="1">
      <alignment vertical="center" wrapText="1"/>
    </xf>
    <xf numFmtId="9" fontId="22" fillId="2" borderId="0" xfId="2" applyFont="1" applyFill="1" applyAlignment="1" applyProtection="1">
      <alignment vertical="center" wrapText="1"/>
    </xf>
    <xf numFmtId="0" fontId="2" fillId="3" borderId="64" xfId="0" applyFont="1" applyFill="1" applyBorder="1" applyAlignment="1" applyProtection="1">
      <alignment horizontal="center" vertical="center" wrapText="1"/>
      <protection locked="0"/>
    </xf>
    <xf numFmtId="43" fontId="16" fillId="2" borderId="0" xfId="3" applyFont="1" applyFill="1" applyAlignment="1" applyProtection="1">
      <alignment vertical="center" wrapText="1"/>
    </xf>
    <xf numFmtId="43" fontId="16" fillId="2" borderId="0" xfId="0" applyNumberFormat="1" applyFont="1" applyFill="1" applyAlignment="1">
      <alignment vertical="center" wrapText="1"/>
    </xf>
    <xf numFmtId="43" fontId="22" fillId="2" borderId="0" xfId="0" applyNumberFormat="1" applyFont="1" applyFill="1" applyAlignment="1">
      <alignment vertical="center" wrapText="1"/>
    </xf>
    <xf numFmtId="166" fontId="22" fillId="2" borderId="0" xfId="0" applyNumberFormat="1" applyFont="1" applyFill="1" applyAlignment="1">
      <alignment vertical="center" wrapText="1"/>
    </xf>
    <xf numFmtId="166" fontId="2" fillId="0" borderId="4" xfId="2" applyNumberFormat="1" applyFont="1" applyFill="1" applyBorder="1" applyAlignment="1" applyProtection="1">
      <alignment horizontal="center" vertical="center" wrapText="1"/>
      <protection locked="0"/>
    </xf>
    <xf numFmtId="0" fontId="23" fillId="2" borderId="0" xfId="0" applyFont="1" applyFill="1" applyAlignment="1">
      <alignment vertical="center" wrapText="1"/>
    </xf>
    <xf numFmtId="0" fontId="24" fillId="2" borderId="0" xfId="0" applyFont="1" applyFill="1" applyAlignment="1">
      <alignment vertical="center" wrapText="1"/>
    </xf>
    <xf numFmtId="9" fontId="24" fillId="2" borderId="0" xfId="2" applyFont="1" applyFill="1" applyAlignment="1" applyProtection="1">
      <alignment vertical="center" wrapText="1"/>
    </xf>
    <xf numFmtId="0" fontId="18" fillId="0" borderId="0" xfId="0" applyFont="1" applyAlignment="1">
      <alignment vertical="center" wrapText="1"/>
    </xf>
    <xf numFmtId="0" fontId="0" fillId="0" borderId="0" xfId="0" applyAlignment="1">
      <alignmen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6" fillId="2" borderId="0" xfId="0" applyFont="1" applyFill="1" applyAlignment="1">
      <alignment vertical="center" wrapText="1"/>
    </xf>
    <xf numFmtId="0" fontId="18" fillId="0" borderId="0" xfId="0" applyFont="1" applyAlignment="1">
      <alignment vertical="center" wrapText="1"/>
    </xf>
    <xf numFmtId="0" fontId="2" fillId="2" borderId="4" xfId="0" applyFont="1" applyFill="1" applyBorder="1" applyAlignment="1">
      <alignment horizontal="center" vertical="center" wrapText="1"/>
    </xf>
    <xf numFmtId="0" fontId="2" fillId="2" borderId="41" xfId="0" applyFont="1" applyFill="1" applyBorder="1" applyAlignment="1">
      <alignment horizontal="left" vertical="center"/>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16" fillId="2" borderId="1" xfId="0" applyFont="1" applyFill="1" applyBorder="1" applyAlignment="1">
      <alignment vertical="center" wrapText="1"/>
    </xf>
    <xf numFmtId="0" fontId="18"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wrapText="1"/>
    </xf>
    <xf numFmtId="0" fontId="17" fillId="0" borderId="0" xfId="0" applyFont="1" applyAlignment="1">
      <alignment wrapText="1"/>
    </xf>
    <xf numFmtId="0" fontId="17" fillId="0" borderId="0" xfId="0" applyFont="1" applyAlignment="1">
      <alignmen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5" fillId="4" borderId="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14" fillId="5" borderId="56" xfId="0" applyFont="1" applyFill="1" applyBorder="1" applyAlignment="1">
      <alignment vertical="center" wrapText="1"/>
    </xf>
    <xf numFmtId="0" fontId="15" fillId="5" borderId="87" xfId="0" applyFont="1" applyFill="1" applyBorder="1" applyAlignment="1">
      <alignment vertical="center" wrapText="1"/>
    </xf>
    <xf numFmtId="0" fontId="15" fillId="5" borderId="88" xfId="0" applyFont="1" applyFill="1" applyBorder="1" applyAlignment="1">
      <alignment vertical="center" wrapText="1"/>
    </xf>
    <xf numFmtId="0" fontId="20" fillId="3" borderId="56" xfId="0" applyFont="1" applyFill="1" applyBorder="1" applyAlignment="1">
      <alignment wrapText="1"/>
    </xf>
    <xf numFmtId="0" fontId="21" fillId="3" borderId="87" xfId="0" applyFont="1" applyFill="1" applyBorder="1" applyAlignment="1">
      <alignment wrapText="1"/>
    </xf>
    <xf numFmtId="0" fontId="21" fillId="3" borderId="88" xfId="0" applyFont="1" applyFill="1" applyBorder="1" applyAlignment="1">
      <alignment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5" fillId="4" borderId="23" xfId="0" applyFont="1" applyFill="1" applyBorder="1" applyAlignment="1">
      <alignment horizontal="left" vertical="center"/>
    </xf>
    <xf numFmtId="0" fontId="5" fillId="4" borderId="0" xfId="0" applyFont="1" applyFill="1" applyAlignment="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0" fillId="0" borderId="0" xfId="0" applyAlignment="1">
      <alignment vertical="center" wrapText="1"/>
    </xf>
    <xf numFmtId="9" fontId="16" fillId="2" borderId="0" xfId="2" applyFont="1" applyFill="1" applyAlignment="1" applyProtection="1">
      <alignment vertical="center" wrapText="1"/>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3" borderId="4" xfId="2"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166" fontId="2" fillId="2" borderId="17" xfId="0" applyNumberFormat="1" applyFont="1" applyFill="1" applyBorder="1" applyAlignment="1">
      <alignment horizontal="center" vertical="center" wrapText="1"/>
    </xf>
    <xf numFmtId="0" fontId="2" fillId="2" borderId="30" xfId="0" applyFont="1" applyFill="1" applyBorder="1" applyAlignment="1">
      <alignment horizontal="left" vertical="center"/>
    </xf>
    <xf numFmtId="0" fontId="2" fillId="3" borderId="43"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14" fontId="2" fillId="3" borderId="43"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23" xfId="0" applyFont="1" applyFill="1" applyBorder="1" applyAlignment="1">
      <alignment horizontal="right" vertical="top" wrapText="1"/>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166" fontId="2" fillId="3" borderId="4" xfId="0" applyNumberFormat="1" applyFont="1" applyFill="1" applyBorder="1" applyAlignment="1" applyProtection="1">
      <alignment horizontal="center" vertical="center" wrapText="1"/>
      <protection locked="0"/>
    </xf>
    <xf numFmtId="166" fontId="2" fillId="3" borderId="17"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left" vertical="center" wrapText="1" indent="1"/>
    </xf>
    <xf numFmtId="0" fontId="3" fillId="2" borderId="4" xfId="0" applyFont="1" applyFill="1" applyBorder="1" applyAlignment="1">
      <alignment horizontal="right" vertical="center" wrapText="1"/>
    </xf>
    <xf numFmtId="166" fontId="3" fillId="2" borderId="4" xfId="0" applyNumberFormat="1"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2" fillId="2" borderId="4" xfId="0" applyFont="1" applyFill="1" applyBorder="1" applyAlignment="1">
      <alignment horizontal="left" vertical="center" wrapText="1" indent="3"/>
    </xf>
    <xf numFmtId="0" fontId="2" fillId="2" borderId="4" xfId="0" applyFont="1" applyFill="1" applyBorder="1" applyAlignment="1">
      <alignment horizontal="left" vertical="center"/>
    </xf>
    <xf numFmtId="1" fontId="2" fillId="3" borderId="4" xfId="2" applyNumberFormat="1" applyFont="1" applyFill="1" applyBorder="1" applyAlignment="1" applyProtection="1">
      <alignment horizontal="center" vertical="center" wrapText="1"/>
      <protection locked="0"/>
    </xf>
    <xf numFmtId="0" fontId="3" fillId="2" borderId="4" xfId="0" applyFont="1" applyFill="1" applyBorder="1" applyAlignment="1">
      <alignment horizontal="right" vertical="center"/>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50" xfId="0" applyFont="1" applyFill="1" applyBorder="1" applyAlignment="1">
      <alignment horizontal="right" vertical="center"/>
    </xf>
    <xf numFmtId="166" fontId="3" fillId="2" borderId="50" xfId="0" applyNumberFormat="1" applyFont="1" applyFill="1" applyBorder="1" applyAlignment="1">
      <alignment horizontal="center" vertical="center" wrapText="1"/>
    </xf>
    <xf numFmtId="166" fontId="3" fillId="2" borderId="51" xfId="0" applyNumberFormat="1" applyFont="1" applyFill="1" applyBorder="1" applyAlignment="1">
      <alignment horizontal="center"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6"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29" xfId="0" applyFont="1" applyFill="1" applyBorder="1" applyAlignment="1">
      <alignment horizontal="center" vertical="center" wrapText="1"/>
    </xf>
    <xf numFmtId="166" fontId="3" fillId="2" borderId="56" xfId="1" applyNumberFormat="1" applyFont="1" applyFill="1" applyBorder="1" applyAlignment="1" applyProtection="1">
      <alignment horizontal="center" vertical="center" wrapText="1"/>
    </xf>
    <xf numFmtId="166" fontId="3" fillId="2" borderId="57" xfId="1" applyNumberFormat="1" applyFont="1" applyFill="1" applyBorder="1" applyAlignment="1" applyProtection="1">
      <alignment horizontal="center" vertical="center" wrapText="1"/>
    </xf>
    <xf numFmtId="166" fontId="2" fillId="3" borderId="4" xfId="0" applyNumberFormat="1" applyFont="1" applyFill="1" applyBorder="1" applyAlignment="1">
      <alignment horizontal="center" vertical="center" wrapText="1"/>
    </xf>
    <xf numFmtId="166" fontId="2" fillId="3" borderId="17"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166" fontId="3" fillId="2" borderId="43" xfId="0" applyNumberFormat="1" applyFont="1" applyFill="1" applyBorder="1" applyAlignment="1">
      <alignment horizontal="center" vertical="center" wrapText="1"/>
    </xf>
    <xf numFmtId="166" fontId="3" fillId="2" borderId="82" xfId="0" applyNumberFormat="1" applyFont="1" applyFill="1" applyBorder="1" applyAlignment="1">
      <alignment horizontal="center" vertical="center" wrapText="1"/>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166" fontId="2" fillId="2" borderId="43" xfId="0" applyNumberFormat="1" applyFont="1" applyFill="1" applyBorder="1" applyAlignment="1">
      <alignment horizontal="center" vertical="center" wrapText="1"/>
    </xf>
    <xf numFmtId="166" fontId="2" fillId="2" borderId="82" xfId="0" applyNumberFormat="1" applyFont="1" applyFill="1" applyBorder="1" applyAlignment="1">
      <alignment horizontal="center" vertical="center" wrapText="1"/>
    </xf>
    <xf numFmtId="0" fontId="2" fillId="2" borderId="74" xfId="0" applyFont="1" applyFill="1" applyBorder="1" applyAlignment="1">
      <alignment horizontal="left" vertical="center" wrapText="1"/>
    </xf>
    <xf numFmtId="0" fontId="2" fillId="0" borderId="76"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41" xfId="0" applyFont="1" applyFill="1" applyBorder="1" applyAlignment="1">
      <alignment horizontal="left" vertical="center"/>
    </xf>
    <xf numFmtId="167" fontId="2" fillId="0" borderId="76" xfId="0" applyNumberFormat="1" applyFont="1" applyBorder="1" applyAlignment="1" applyProtection="1">
      <alignment horizontal="left" vertical="center"/>
      <protection locked="0"/>
    </xf>
    <xf numFmtId="167" fontId="2" fillId="0" borderId="75" xfId="0" applyNumberFormat="1" applyFont="1" applyBorder="1" applyAlignment="1" applyProtection="1">
      <alignment horizontal="left" vertical="center"/>
      <protection locked="0"/>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0" borderId="69" xfId="0" applyFont="1" applyBorder="1" applyAlignment="1">
      <alignment horizontal="left" vertical="center" wrapText="1"/>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73" xfId="0" applyFont="1" applyBorder="1" applyAlignment="1" applyProtection="1">
      <alignment horizontal="left" vertical="center"/>
      <protection locked="0"/>
    </xf>
    <xf numFmtId="0" fontId="2" fillId="0" borderId="77" xfId="0" applyFont="1" applyBorder="1" applyAlignment="1" applyProtection="1">
      <alignment horizontal="left" vertical="center"/>
      <protection locked="0"/>
    </xf>
    <xf numFmtId="0" fontId="2" fillId="2" borderId="76" xfId="0" applyFont="1" applyFill="1" applyBorder="1" applyAlignment="1">
      <alignment horizontal="left" vertical="center"/>
    </xf>
    <xf numFmtId="0" fontId="16" fillId="2" borderId="0" xfId="0" applyFont="1" applyFill="1" applyAlignment="1">
      <alignment horizontal="left" vertical="center" wrapText="1"/>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166" fontId="2" fillId="0" borderId="43" xfId="0" applyNumberFormat="1" applyFont="1" applyBorder="1" applyAlignment="1">
      <alignment vertical="center" wrapText="1"/>
    </xf>
    <xf numFmtId="0" fontId="5" fillId="4" borderId="62" xfId="0" applyFont="1" applyFill="1" applyBorder="1" applyAlignment="1">
      <alignment horizontal="center" vertical="center" wrapText="1"/>
    </xf>
    <xf numFmtId="0" fontId="5" fillId="4" borderId="62" xfId="0" applyFont="1" applyFill="1" applyBorder="1" applyAlignment="1">
      <alignment horizontal="center" vertical="center"/>
    </xf>
    <xf numFmtId="0" fontId="5" fillId="4" borderId="89" xfId="0" applyFont="1" applyFill="1" applyBorder="1" applyAlignment="1">
      <alignment horizontal="center" vertical="center" wrapText="1"/>
    </xf>
    <xf numFmtId="0" fontId="0" fillId="0" borderId="90" xfId="0" applyBorder="1" applyAlignment="1">
      <alignment horizontal="center" vertical="center" wrapText="1"/>
    </xf>
    <xf numFmtId="0" fontId="3" fillId="2" borderId="76" xfId="0" applyFont="1" applyFill="1" applyBorder="1" applyAlignment="1">
      <alignment horizontal="right" vertical="center" wrapText="1"/>
    </xf>
    <xf numFmtId="0" fontId="0" fillId="0" borderId="41" xfId="0" applyBorder="1" applyAlignment="1">
      <alignment horizontal="right" vertical="center" wrapText="1"/>
    </xf>
    <xf numFmtId="0" fontId="0" fillId="0" borderId="77" xfId="0" applyBorder="1" applyAlignment="1">
      <alignment horizontal="right" vertical="center" wrapText="1"/>
    </xf>
    <xf numFmtId="166" fontId="3" fillId="2" borderId="77" xfId="0" applyNumberFormat="1" applyFont="1" applyFill="1" applyBorder="1" applyAlignment="1">
      <alignment horizontal="center" vertical="center"/>
    </xf>
    <xf numFmtId="0" fontId="3" fillId="2" borderId="91" xfId="0" applyFont="1" applyFill="1" applyBorder="1" applyAlignment="1">
      <alignment horizontal="right" vertical="center"/>
    </xf>
    <xf numFmtId="0" fontId="3" fillId="2" borderId="85" xfId="0" applyFont="1" applyFill="1" applyBorder="1" applyAlignment="1">
      <alignment horizontal="right" vertical="center"/>
    </xf>
    <xf numFmtId="0" fontId="0" fillId="0" borderId="85" xfId="0" applyBorder="1" applyAlignment="1">
      <alignment horizontal="right" vertical="center"/>
    </xf>
    <xf numFmtId="0" fontId="0" fillId="0" borderId="92" xfId="0" applyBorder="1" applyAlignment="1">
      <alignment horizontal="right" vertical="center"/>
    </xf>
    <xf numFmtId="43" fontId="2" fillId="0" borderId="43" xfId="3" applyFont="1" applyBorder="1" applyAlignment="1">
      <alignment vertical="center" wrapText="1"/>
    </xf>
    <xf numFmtId="0" fontId="25" fillId="2" borderId="0" xfId="0" applyFont="1" applyFill="1" applyAlignment="1">
      <alignment vertical="center" wrapText="1"/>
    </xf>
    <xf numFmtId="0" fontId="26" fillId="0" borderId="0" xfId="0" applyFont="1" applyAlignment="1">
      <alignment vertical="center" wrapText="1"/>
    </xf>
    <xf numFmtId="43" fontId="2" fillId="2" borderId="0" xfId="3" applyFont="1" applyFill="1" applyAlignment="1">
      <alignment horizontal="left" vertical="center" wrapText="1"/>
    </xf>
    <xf numFmtId="43" fontId="2" fillId="2" borderId="0" xfId="3" applyFont="1" applyFill="1" applyAlignment="1">
      <alignment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198E0"/>
      <color rgb="FFCCC0DA"/>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4</xdr:row>
      <xdr:rowOff>18398</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9</xdr:col>
          <xdr:colOff>1562100</xdr:colOff>
          <xdr:row>15</xdr:row>
          <xdr:rowOff>171450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10</xdr:col>
      <xdr:colOff>265667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9</xdr:col>
          <xdr:colOff>1562100</xdr:colOff>
          <xdr:row>15</xdr:row>
          <xdr:rowOff>171450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11</xdr:col>
      <xdr:colOff>80341</xdr:colOff>
      <xdr:row>0</xdr:row>
      <xdr:rowOff>128382</xdr:rowOff>
    </xdr:from>
    <xdr:to>
      <xdr:col>12</xdr:col>
      <xdr:colOff>399873</xdr:colOff>
      <xdr:row>6</xdr:row>
      <xdr:rowOff>85725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2"/>
          <a:ext cx="1748282" cy="966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371475</xdr:colOff>
          <xdr:row>15</xdr:row>
          <xdr:rowOff>171450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182323</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98322</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1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295275</xdr:colOff>
          <xdr:row>15</xdr:row>
          <xdr:rowOff>171450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106123</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295275</xdr:colOff>
          <xdr:row>15</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136422</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1"/>
          <a:ext cx="1748282" cy="9795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390525</xdr:colOff>
          <xdr:row>15</xdr:row>
          <xdr:rowOff>171450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198992</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390525</xdr:colOff>
          <xdr:row>15</xdr:row>
          <xdr:rowOff>171450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399873</xdr:colOff>
      <xdr:row>6</xdr:row>
      <xdr:rowOff>123825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1"/>
          <a:ext cx="1748282" cy="1005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238125</xdr:colOff>
          <xdr:row>15</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51354</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238125</xdr:colOff>
          <xdr:row>15</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11</xdr:col>
      <xdr:colOff>80341</xdr:colOff>
      <xdr:row>0</xdr:row>
      <xdr:rowOff>128382</xdr:rowOff>
    </xdr:from>
    <xdr:to>
      <xdr:col>12</xdr:col>
      <xdr:colOff>399873</xdr:colOff>
      <xdr:row>6</xdr:row>
      <xdr:rowOff>142876</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128382"/>
          <a:ext cx="1748282" cy="10241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B81"/>
  <sheetViews>
    <sheetView showZeros="0" topLeftCell="A28" zoomScale="80" zoomScaleNormal="80" zoomScaleSheetLayoutView="100" workbookViewId="0">
      <selection activeCell="B55" sqref="B55:C55"/>
    </sheetView>
  </sheetViews>
  <sheetFormatPr defaultColWidth="9.140625" defaultRowHeight="12.75" x14ac:dyDescent="0.25"/>
  <cols>
    <col min="1" max="1" width="2.28515625" style="1" customWidth="1"/>
    <col min="2" max="2" width="6.28515625" style="1" customWidth="1"/>
    <col min="3" max="3" width="49.140625" style="1" customWidth="1"/>
    <col min="4" max="4" width="2" style="1" customWidth="1"/>
    <col min="5" max="5" width="21.7109375" style="1" customWidth="1"/>
    <col min="6" max="6" width="2" style="1" customWidth="1"/>
    <col min="7" max="7" width="21.7109375" style="1" customWidth="1"/>
    <col min="8" max="8" width="2" style="1" customWidth="1"/>
    <col min="9" max="9" width="21.7109375" style="1" customWidth="1"/>
    <col min="10" max="10" width="2" style="1" customWidth="1"/>
    <col min="11" max="11" width="21.7109375" style="1" customWidth="1"/>
    <col min="12" max="12" width="2" style="1" customWidth="1"/>
    <col min="13" max="13" width="21.7109375" style="1" customWidth="1"/>
    <col min="14" max="14" width="2" style="1" customWidth="1"/>
    <col min="15" max="15" width="2.28515625" style="1" customWidth="1"/>
    <col min="16" max="17" width="9.140625" style="1"/>
    <col min="18" max="18" width="13.140625" style="1" bestFit="1" customWidth="1"/>
    <col min="19" max="16384" width="9.140625" style="1"/>
  </cols>
  <sheetData>
    <row r="2" spans="2:28" ht="15.75" customHeight="1" x14ac:dyDescent="0.25">
      <c r="B2" s="223" t="s">
        <v>92</v>
      </c>
      <c r="C2" s="223"/>
      <c r="D2" s="223"/>
      <c r="E2" s="223"/>
      <c r="F2" s="223"/>
      <c r="G2" s="223"/>
      <c r="H2" s="223"/>
      <c r="I2" s="223"/>
      <c r="J2" s="223"/>
      <c r="K2" s="223"/>
      <c r="L2" s="223"/>
      <c r="M2" s="223"/>
    </row>
    <row r="3" spans="2:28" ht="15" customHeight="1" thickBot="1" x14ac:dyDescent="0.3">
      <c r="B3" s="223"/>
      <c r="C3" s="223"/>
      <c r="D3" s="223"/>
      <c r="E3" s="223"/>
      <c r="F3" s="223"/>
      <c r="G3" s="223"/>
      <c r="H3" s="223"/>
      <c r="I3" s="223"/>
      <c r="J3" s="223"/>
      <c r="K3" s="223"/>
      <c r="L3" s="223"/>
      <c r="M3" s="223"/>
    </row>
    <row r="4" spans="2:28" ht="40.5" customHeight="1" thickBot="1" x14ac:dyDescent="0.3">
      <c r="B4" s="223"/>
      <c r="C4" s="223"/>
      <c r="D4" s="223"/>
      <c r="E4" s="223"/>
      <c r="F4" s="223"/>
      <c r="G4" s="223"/>
      <c r="H4" s="223"/>
      <c r="I4" s="223"/>
      <c r="J4" s="223"/>
      <c r="K4" s="223"/>
      <c r="L4" s="223"/>
      <c r="M4" s="223"/>
      <c r="P4" s="212" t="s">
        <v>168</v>
      </c>
      <c r="Q4" s="213"/>
      <c r="R4" s="213"/>
      <c r="S4" s="213"/>
      <c r="T4" s="213"/>
      <c r="U4" s="213"/>
      <c r="V4" s="213"/>
      <c r="W4" s="213"/>
      <c r="X4" s="213"/>
      <c r="Y4" s="213"/>
      <c r="Z4" s="213"/>
      <c r="AA4" s="213"/>
      <c r="AB4" s="214"/>
    </row>
    <row r="5" spans="2:28" ht="15" customHeight="1" x14ac:dyDescent="0.25">
      <c r="B5" s="223"/>
      <c r="C5" s="223"/>
      <c r="D5" s="223"/>
      <c r="E5" s="223"/>
      <c r="F5" s="223"/>
      <c r="G5" s="223"/>
      <c r="H5" s="223"/>
      <c r="I5" s="223"/>
      <c r="J5" s="223"/>
      <c r="K5" s="223"/>
      <c r="L5" s="223"/>
      <c r="M5" s="223"/>
    </row>
    <row r="6" spans="2:28" ht="6" customHeight="1" thickBot="1" x14ac:dyDescent="0.3">
      <c r="B6" s="223"/>
      <c r="C6" s="223"/>
      <c r="D6" s="223"/>
      <c r="E6" s="223"/>
      <c r="F6" s="223"/>
      <c r="G6" s="223"/>
      <c r="H6" s="223"/>
      <c r="I6" s="223"/>
      <c r="J6" s="223"/>
      <c r="K6" s="223"/>
      <c r="L6" s="223"/>
      <c r="M6" s="223"/>
    </row>
    <row r="7" spans="2:28" ht="26.25" customHeight="1" thickBot="1" x14ac:dyDescent="0.3">
      <c r="B7" s="165" t="s">
        <v>87</v>
      </c>
      <c r="C7" s="165"/>
      <c r="D7" s="165"/>
      <c r="E7" s="165"/>
      <c r="F7" s="165"/>
      <c r="G7" s="165"/>
      <c r="H7" s="165"/>
      <c r="I7" s="165"/>
      <c r="J7" s="165"/>
      <c r="K7" s="165"/>
      <c r="L7" s="165"/>
      <c r="M7" s="165"/>
      <c r="N7" s="165"/>
      <c r="P7" s="133" t="s">
        <v>124</v>
      </c>
      <c r="Q7" s="131"/>
      <c r="R7" s="131"/>
      <c r="S7" s="215" t="s">
        <v>125</v>
      </c>
      <c r="T7" s="216"/>
      <c r="U7" s="216"/>
      <c r="V7" s="216"/>
      <c r="W7" s="216"/>
      <c r="X7" s="217"/>
      <c r="Y7" s="157" t="s">
        <v>162</v>
      </c>
      <c r="Z7" s="158"/>
      <c r="AA7" s="158"/>
      <c r="AB7" s="158"/>
    </row>
    <row r="8" spans="2:28" ht="15" customHeight="1" x14ac:dyDescent="0.2">
      <c r="B8" s="209" t="s">
        <v>5</v>
      </c>
      <c r="C8" s="210"/>
      <c r="D8" s="211"/>
      <c r="E8" s="228" t="s">
        <v>126</v>
      </c>
      <c r="F8" s="229"/>
      <c r="G8" s="229"/>
      <c r="H8" s="229"/>
      <c r="I8" s="229"/>
      <c r="J8" s="229"/>
      <c r="K8" s="229"/>
      <c r="L8" s="229"/>
      <c r="M8" s="230"/>
      <c r="N8" s="203"/>
      <c r="P8" s="160" t="s">
        <v>140</v>
      </c>
      <c r="Q8" s="161"/>
      <c r="R8" s="161"/>
      <c r="S8" s="161"/>
      <c r="T8" s="161"/>
      <c r="U8" s="161"/>
      <c r="V8" s="161"/>
      <c r="W8" s="161"/>
      <c r="X8" s="161"/>
      <c r="Y8" s="161"/>
      <c r="Z8" s="161"/>
      <c r="AA8" s="161"/>
      <c r="AB8" s="131"/>
    </row>
    <row r="9" spans="2:28" ht="6.75" customHeight="1" x14ac:dyDescent="0.25">
      <c r="B9" s="5"/>
      <c r="C9" s="6"/>
      <c r="D9" s="6"/>
      <c r="G9" s="7"/>
      <c r="H9" s="7"/>
      <c r="I9" s="7"/>
      <c r="J9" s="7"/>
      <c r="K9" s="7"/>
      <c r="L9" s="7"/>
      <c r="M9" s="7"/>
      <c r="N9" s="204"/>
      <c r="P9" s="131"/>
      <c r="Q9" s="131"/>
      <c r="R9" s="131"/>
      <c r="S9" s="131"/>
      <c r="T9" s="131"/>
      <c r="U9" s="131"/>
      <c r="V9" s="131"/>
      <c r="W9" s="131"/>
      <c r="X9" s="131"/>
      <c r="Y9" s="131"/>
      <c r="Z9" s="131"/>
      <c r="AA9" s="131"/>
      <c r="AB9" s="131"/>
    </row>
    <row r="10" spans="2:28" ht="24.75" customHeight="1" x14ac:dyDescent="0.2">
      <c r="B10" s="220" t="s">
        <v>24</v>
      </c>
      <c r="C10" s="221"/>
      <c r="D10" s="222"/>
      <c r="E10" s="187" t="s">
        <v>127</v>
      </c>
      <c r="F10" s="188"/>
      <c r="G10" s="188"/>
      <c r="H10" s="189"/>
      <c r="I10" s="184" t="s">
        <v>25</v>
      </c>
      <c r="J10" s="185"/>
      <c r="K10" s="175"/>
      <c r="L10" s="207" t="s">
        <v>130</v>
      </c>
      <c r="M10" s="208"/>
      <c r="N10" s="205"/>
      <c r="P10" s="132" t="s">
        <v>141</v>
      </c>
      <c r="Q10" s="131"/>
      <c r="R10" s="131"/>
      <c r="S10" s="131"/>
      <c r="T10" s="131"/>
      <c r="U10" s="131"/>
      <c r="V10" s="131"/>
      <c r="W10" s="131"/>
      <c r="X10" s="131"/>
      <c r="Y10" s="131"/>
      <c r="Z10" s="131"/>
      <c r="AA10" s="131"/>
      <c r="AB10" s="131"/>
    </row>
    <row r="11" spans="2:28" ht="6.75" customHeight="1" x14ac:dyDescent="0.25">
      <c r="B11" s="5"/>
      <c r="C11" s="6"/>
      <c r="D11" s="6"/>
      <c r="J11" s="6"/>
      <c r="K11" s="6"/>
      <c r="L11" s="6"/>
      <c r="N11" s="204"/>
      <c r="P11" s="131"/>
      <c r="Q11" s="131"/>
      <c r="R11" s="131"/>
      <c r="S11" s="131"/>
      <c r="T11" s="131"/>
      <c r="U11" s="131"/>
      <c r="V11" s="131"/>
      <c r="W11" s="131"/>
      <c r="X11" s="131"/>
      <c r="Y11" s="131"/>
      <c r="Z11" s="131"/>
      <c r="AA11" s="131"/>
      <c r="AB11" s="131"/>
    </row>
    <row r="12" spans="2:28" ht="15" customHeight="1" x14ac:dyDescent="0.25">
      <c r="B12" s="220" t="s">
        <v>81</v>
      </c>
      <c r="C12" s="221"/>
      <c r="D12" s="222"/>
      <c r="E12" s="187" t="s">
        <v>128</v>
      </c>
      <c r="F12" s="188"/>
      <c r="G12" s="188"/>
      <c r="H12" s="189"/>
      <c r="I12" s="184" t="s">
        <v>16</v>
      </c>
      <c r="J12" s="185"/>
      <c r="K12" s="175"/>
      <c r="L12" s="190">
        <v>44751</v>
      </c>
      <c r="M12" s="191"/>
      <c r="N12" s="205"/>
      <c r="P12" s="159" t="s">
        <v>142</v>
      </c>
      <c r="Q12" s="162"/>
      <c r="R12" s="162"/>
      <c r="S12" s="162"/>
      <c r="T12" s="162"/>
      <c r="U12" s="162"/>
      <c r="V12" s="162"/>
      <c r="W12" s="162"/>
      <c r="X12" s="162"/>
      <c r="Y12" s="162"/>
      <c r="Z12" s="162"/>
      <c r="AA12" s="162"/>
      <c r="AB12" s="162"/>
    </row>
    <row r="13" spans="2:28" ht="6.75" customHeight="1" x14ac:dyDescent="0.25">
      <c r="B13" s="5"/>
      <c r="C13" s="6"/>
      <c r="D13" s="6"/>
      <c r="J13" s="8"/>
      <c r="K13" s="8"/>
      <c r="L13" s="8"/>
      <c r="N13" s="204"/>
      <c r="P13" s="131"/>
      <c r="Q13" s="131"/>
      <c r="R13" s="131"/>
      <c r="S13" s="131"/>
      <c r="T13" s="131"/>
      <c r="U13" s="131"/>
      <c r="V13" s="131"/>
      <c r="W13" s="131"/>
      <c r="X13" s="131"/>
      <c r="Y13" s="131"/>
      <c r="Z13" s="131"/>
      <c r="AA13" s="131"/>
      <c r="AB13" s="131"/>
    </row>
    <row r="14" spans="2:28" ht="12.75" customHeight="1" x14ac:dyDescent="0.25">
      <c r="B14" s="220" t="s">
        <v>0</v>
      </c>
      <c r="C14" s="221"/>
      <c r="D14" s="222"/>
      <c r="E14" s="187" t="s">
        <v>129</v>
      </c>
      <c r="F14" s="188"/>
      <c r="G14" s="188"/>
      <c r="H14" s="189"/>
      <c r="I14" s="184" t="s">
        <v>17</v>
      </c>
      <c r="J14" s="185"/>
      <c r="K14" s="175"/>
      <c r="L14" s="190" t="s">
        <v>131</v>
      </c>
      <c r="M14" s="191"/>
      <c r="N14" s="205"/>
      <c r="P14" s="159" t="s">
        <v>143</v>
      </c>
      <c r="Q14" s="162"/>
      <c r="R14" s="162"/>
      <c r="S14" s="162"/>
      <c r="T14" s="162"/>
      <c r="U14" s="162"/>
      <c r="V14" s="162"/>
      <c r="W14" s="162"/>
      <c r="X14" s="162"/>
      <c r="Y14" s="162"/>
      <c r="Z14" s="162"/>
      <c r="AA14" s="162"/>
      <c r="AB14" s="162"/>
    </row>
    <row r="15" spans="2:28" ht="6.75" customHeight="1" thickBot="1" x14ac:dyDescent="0.3">
      <c r="B15" s="201"/>
      <c r="C15" s="202"/>
      <c r="D15" s="202"/>
      <c r="E15" s="202"/>
      <c r="F15" s="202"/>
      <c r="G15" s="202"/>
      <c r="H15" s="202"/>
      <c r="I15" s="202"/>
      <c r="J15" s="202"/>
      <c r="K15" s="202"/>
      <c r="L15" s="202"/>
      <c r="M15" s="202"/>
      <c r="N15" s="206"/>
      <c r="P15" s="131"/>
      <c r="Q15" s="131"/>
      <c r="R15" s="131"/>
      <c r="S15" s="131"/>
      <c r="T15" s="131"/>
      <c r="U15" s="131"/>
      <c r="V15" s="131"/>
      <c r="W15" s="131"/>
      <c r="X15" s="131"/>
      <c r="Y15" s="131"/>
      <c r="Z15" s="131"/>
      <c r="AA15" s="131"/>
      <c r="AB15" s="131"/>
    </row>
    <row r="16" spans="2:28" ht="6.75" customHeight="1" x14ac:dyDescent="0.25">
      <c r="B16" s="9"/>
      <c r="C16" s="10"/>
      <c r="D16" s="11"/>
      <c r="E16" s="11"/>
      <c r="F16" s="11"/>
      <c r="G16" s="11"/>
      <c r="H16" s="11"/>
      <c r="I16" s="11"/>
      <c r="J16" s="11"/>
      <c r="K16" s="11"/>
      <c r="L16" s="11"/>
      <c r="M16" s="11"/>
      <c r="N16" s="12"/>
      <c r="P16" s="131"/>
      <c r="Q16" s="131"/>
      <c r="R16" s="131"/>
      <c r="S16" s="131"/>
      <c r="T16" s="131"/>
      <c r="U16" s="131"/>
      <c r="V16" s="131"/>
      <c r="W16" s="131"/>
      <c r="X16" s="131"/>
      <c r="Y16" s="131"/>
      <c r="Z16" s="131"/>
      <c r="AA16" s="131"/>
      <c r="AB16" s="131"/>
    </row>
    <row r="17" spans="2:28" ht="15" customHeight="1" x14ac:dyDescent="0.25">
      <c r="B17" s="224" t="s">
        <v>11</v>
      </c>
      <c r="C17" s="225"/>
      <c r="E17" s="104">
        <f>'Option Nr 1'!E8</f>
        <v>1</v>
      </c>
      <c r="F17" s="14"/>
      <c r="G17" s="13">
        <f>'Option Nr 2'!E8</f>
        <v>2</v>
      </c>
      <c r="H17" s="14"/>
      <c r="I17" s="13">
        <f>'Option Nr 3'!E8</f>
        <v>3</v>
      </c>
      <c r="J17" s="14"/>
      <c r="K17" s="13">
        <f>'Option Nr 4'!E8</f>
        <v>4</v>
      </c>
      <c r="L17" s="14"/>
      <c r="M17" s="13">
        <f>'Option Nr 5'!E8</f>
        <v>5</v>
      </c>
      <c r="N17" s="15"/>
      <c r="P17" s="159" t="s">
        <v>144</v>
      </c>
      <c r="Q17" s="158"/>
      <c r="R17" s="158"/>
      <c r="S17" s="158"/>
      <c r="T17" s="158"/>
      <c r="U17" s="158"/>
      <c r="V17" s="158"/>
      <c r="W17" s="158"/>
      <c r="X17" s="158"/>
      <c r="Y17" s="158"/>
      <c r="Z17" s="158"/>
      <c r="AA17" s="158"/>
      <c r="AB17" s="158"/>
    </row>
    <row r="18" spans="2:28" ht="6.75" customHeight="1" thickBot="1" x14ac:dyDescent="0.3">
      <c r="B18" s="16"/>
      <c r="C18" s="17"/>
      <c r="D18" s="18"/>
      <c r="E18" s="18"/>
      <c r="F18" s="18"/>
      <c r="G18" s="18"/>
      <c r="H18" s="18"/>
      <c r="I18" s="18"/>
      <c r="J18" s="18"/>
      <c r="K18" s="18"/>
      <c r="L18" s="18"/>
      <c r="M18" s="18"/>
      <c r="N18" s="19"/>
      <c r="P18" s="131"/>
      <c r="Q18" s="131"/>
      <c r="R18" s="131"/>
      <c r="S18" s="131"/>
      <c r="T18" s="131"/>
      <c r="U18" s="131"/>
      <c r="V18" s="131"/>
      <c r="W18" s="131"/>
      <c r="X18" s="131"/>
      <c r="Y18" s="131"/>
      <c r="Z18" s="131"/>
      <c r="AA18" s="131"/>
      <c r="AB18" s="131"/>
    </row>
    <row r="19" spans="2:28" ht="6.75" customHeight="1" x14ac:dyDescent="0.25">
      <c r="B19" s="20"/>
      <c r="C19" s="21"/>
      <c r="N19" s="15"/>
      <c r="P19" s="131"/>
      <c r="Q19" s="131"/>
      <c r="R19" s="131"/>
      <c r="S19" s="131"/>
      <c r="T19" s="131"/>
      <c r="U19" s="131"/>
      <c r="V19" s="131"/>
      <c r="W19" s="131"/>
      <c r="X19" s="131"/>
      <c r="Y19" s="131"/>
      <c r="Z19" s="131"/>
      <c r="AA19" s="131"/>
      <c r="AB19" s="131"/>
    </row>
    <row r="20" spans="2:28" ht="15" customHeight="1" x14ac:dyDescent="0.25">
      <c r="B20" s="226" t="s">
        <v>8</v>
      </c>
      <c r="C20" s="227"/>
      <c r="D20" s="22"/>
      <c r="E20" s="22"/>
      <c r="F20" s="22"/>
      <c r="G20" s="22"/>
      <c r="H20" s="22"/>
      <c r="I20" s="22"/>
      <c r="J20" s="22"/>
      <c r="K20" s="22"/>
      <c r="L20" s="22"/>
      <c r="M20" s="22"/>
      <c r="N20" s="23"/>
      <c r="P20" s="131"/>
      <c r="Q20" s="131"/>
      <c r="R20" s="131"/>
      <c r="S20" s="131"/>
      <c r="T20" s="131"/>
      <c r="U20" s="131"/>
      <c r="V20" s="131"/>
      <c r="W20" s="131"/>
      <c r="X20" s="131"/>
      <c r="Y20" s="131"/>
      <c r="Z20" s="131"/>
      <c r="AA20" s="131"/>
      <c r="AB20" s="131"/>
    </row>
    <row r="21" spans="2:28" ht="15" x14ac:dyDescent="0.25">
      <c r="B21" s="169" t="s">
        <v>19</v>
      </c>
      <c r="C21" s="170"/>
      <c r="D21" s="24"/>
      <c r="E21" s="25" t="str">
        <f>'Option Nr 1'!E12</f>
        <v>Footpath</v>
      </c>
      <c r="F21" s="26"/>
      <c r="G21" s="25" t="str">
        <f>'Option Nr 2'!E12</f>
        <v>Footpath</v>
      </c>
      <c r="H21" s="27"/>
      <c r="I21" s="25" t="str">
        <f>'Option Nr 3'!E12</f>
        <v>Footpath</v>
      </c>
      <c r="J21" s="26"/>
      <c r="K21" s="25" t="str">
        <f>'Option Nr 4'!E12</f>
        <v>Footpath</v>
      </c>
      <c r="L21" s="26"/>
      <c r="M21" s="25" t="str">
        <f>'Option Nr 5'!E12</f>
        <v>Footpath</v>
      </c>
      <c r="N21" s="28"/>
      <c r="P21" s="159" t="s">
        <v>145</v>
      </c>
      <c r="Q21" s="158"/>
      <c r="R21" s="158"/>
      <c r="S21" s="158"/>
      <c r="T21" s="158"/>
      <c r="U21" s="158"/>
      <c r="V21" s="158"/>
      <c r="W21" s="158"/>
      <c r="X21" s="158"/>
      <c r="Y21" s="158"/>
      <c r="Z21" s="158"/>
      <c r="AA21" s="158"/>
      <c r="AB21" s="158"/>
    </row>
    <row r="22" spans="2:28" ht="15" x14ac:dyDescent="0.25">
      <c r="B22" s="169" t="s">
        <v>12</v>
      </c>
      <c r="C22" s="170"/>
      <c r="D22" s="24"/>
      <c r="E22" s="25">
        <f>'Option Nr 1'!J18</f>
        <v>4</v>
      </c>
      <c r="F22" s="26"/>
      <c r="G22" s="25">
        <f>'Option Nr 2'!J18</f>
        <v>4.5</v>
      </c>
      <c r="H22" s="27"/>
      <c r="I22" s="25">
        <f>'Option Nr 3'!J18</f>
        <v>5</v>
      </c>
      <c r="J22" s="26"/>
      <c r="K22" s="25">
        <f>'Option Nr 4'!J18</f>
        <v>6</v>
      </c>
      <c r="L22" s="26"/>
      <c r="M22" s="25">
        <f>'Option Nr 5'!J18</f>
        <v>7</v>
      </c>
      <c r="N22" s="28"/>
      <c r="P22" s="159" t="s">
        <v>145</v>
      </c>
      <c r="Q22" s="158"/>
      <c r="R22" s="158"/>
      <c r="S22" s="158"/>
      <c r="T22" s="158"/>
      <c r="U22" s="158"/>
      <c r="V22" s="158"/>
      <c r="W22" s="158"/>
      <c r="X22" s="158"/>
      <c r="Y22" s="158"/>
      <c r="Z22" s="158"/>
      <c r="AA22" s="158"/>
      <c r="AB22" s="158"/>
    </row>
    <row r="23" spans="2:28" ht="15" x14ac:dyDescent="0.25">
      <c r="B23" s="169" t="s">
        <v>9</v>
      </c>
      <c r="C23" s="170"/>
      <c r="D23" s="29"/>
      <c r="E23" s="25" t="str">
        <f>'Option Nr 1'!J12</f>
        <v>****** Road</v>
      </c>
      <c r="F23" s="30"/>
      <c r="G23" s="25" t="str">
        <f>'Option Nr 2'!J12</f>
        <v>****** Road</v>
      </c>
      <c r="H23" s="31"/>
      <c r="I23" s="25" t="str">
        <f>'Option Nr 3'!J12</f>
        <v>**** Road</v>
      </c>
      <c r="J23" s="31"/>
      <c r="K23" s="25" t="str">
        <f>'Option Nr 4'!J12</f>
        <v>**** Road</v>
      </c>
      <c r="L23" s="32"/>
      <c r="M23" s="25" t="str">
        <f>'Option Nr 5'!J12</f>
        <v>***** Road</v>
      </c>
      <c r="N23" s="33"/>
      <c r="P23" s="159" t="s">
        <v>145</v>
      </c>
      <c r="Q23" s="158"/>
      <c r="R23" s="158"/>
      <c r="S23" s="158"/>
      <c r="T23" s="158"/>
      <c r="U23" s="158"/>
      <c r="V23" s="158"/>
      <c r="W23" s="158"/>
      <c r="X23" s="158"/>
      <c r="Y23" s="158"/>
      <c r="Z23" s="158"/>
      <c r="AA23" s="158"/>
      <c r="AB23" s="158"/>
    </row>
    <row r="24" spans="2:28" ht="15" x14ac:dyDescent="0.25">
      <c r="B24" s="169" t="s">
        <v>10</v>
      </c>
      <c r="C24" s="170"/>
      <c r="D24" s="29"/>
      <c r="E24" s="25">
        <f>'Option Nr 1'!E14</f>
        <v>2000</v>
      </c>
      <c r="F24" s="30"/>
      <c r="G24" s="25">
        <f>'Option Nr 2'!E14</f>
        <v>2150</v>
      </c>
      <c r="H24" s="32"/>
      <c r="I24" s="25">
        <f>'Option Nr 3'!E14</f>
        <v>2350</v>
      </c>
      <c r="J24" s="31"/>
      <c r="K24" s="25">
        <f>'Option Nr 4'!E14</f>
        <v>3250</v>
      </c>
      <c r="L24" s="32"/>
      <c r="M24" s="25">
        <f>'Option Nr 5'!E14</f>
        <v>4000</v>
      </c>
      <c r="N24" s="33"/>
      <c r="P24" s="159" t="s">
        <v>145</v>
      </c>
      <c r="Q24" s="158"/>
      <c r="R24" s="158"/>
      <c r="S24" s="158"/>
      <c r="T24" s="158"/>
      <c r="U24" s="158"/>
      <c r="V24" s="158"/>
      <c r="W24" s="158"/>
      <c r="X24" s="158"/>
      <c r="Y24" s="158"/>
      <c r="Z24" s="158"/>
      <c r="AA24" s="158"/>
      <c r="AB24" s="158"/>
    </row>
    <row r="25" spans="2:28" ht="15" x14ac:dyDescent="0.25">
      <c r="B25" s="169" t="s">
        <v>26</v>
      </c>
      <c r="C25" s="170"/>
      <c r="D25" s="29"/>
      <c r="E25" s="25" t="str">
        <f>'Option Nr 1'!E20</f>
        <v>Footpath</v>
      </c>
      <c r="F25" s="30"/>
      <c r="G25" s="25" t="str">
        <f>'Option Nr 2'!E20</f>
        <v>Footpath</v>
      </c>
      <c r="H25" s="32"/>
      <c r="I25" s="25" t="str">
        <f>'Option Nr 3'!E20</f>
        <v>Footpath</v>
      </c>
      <c r="J25" s="31"/>
      <c r="K25" s="25" t="str">
        <f>'Option Nr 4'!E20</f>
        <v>Footpath</v>
      </c>
      <c r="L25" s="32"/>
      <c r="M25" s="25" t="str">
        <f>'Option Nr 5'!E20</f>
        <v>Footpath</v>
      </c>
      <c r="N25" s="28"/>
      <c r="P25" s="159" t="s">
        <v>145</v>
      </c>
      <c r="Q25" s="158"/>
      <c r="R25" s="158"/>
      <c r="S25" s="158"/>
      <c r="T25" s="158"/>
      <c r="U25" s="158"/>
      <c r="V25" s="158"/>
      <c r="W25" s="158"/>
      <c r="X25" s="158"/>
      <c r="Y25" s="158"/>
      <c r="Z25" s="158"/>
      <c r="AA25" s="158"/>
      <c r="AB25" s="158"/>
    </row>
    <row r="26" spans="2:28" ht="6.75" customHeight="1" thickBot="1" x14ac:dyDescent="0.3">
      <c r="B26" s="16"/>
      <c r="C26" s="34"/>
      <c r="D26" s="34"/>
      <c r="E26" s="34"/>
      <c r="F26" s="34"/>
      <c r="G26" s="34"/>
      <c r="H26" s="34"/>
      <c r="I26" s="34"/>
      <c r="J26" s="34"/>
      <c r="K26" s="34"/>
      <c r="L26" s="34"/>
      <c r="M26" s="34"/>
      <c r="N26" s="35"/>
      <c r="P26" s="131"/>
      <c r="Q26" s="131"/>
      <c r="R26" s="131"/>
      <c r="S26" s="131"/>
      <c r="T26" s="131"/>
      <c r="U26" s="131"/>
      <c r="V26" s="131"/>
      <c r="W26" s="131"/>
      <c r="X26" s="131"/>
      <c r="Y26" s="131"/>
      <c r="Z26" s="131"/>
      <c r="AA26" s="131"/>
      <c r="AB26" s="131"/>
    </row>
    <row r="27" spans="2:28" ht="6.75" customHeight="1" x14ac:dyDescent="0.25">
      <c r="B27" s="9"/>
      <c r="C27" s="36"/>
      <c r="D27" s="36"/>
      <c r="E27" s="36"/>
      <c r="F27" s="36"/>
      <c r="G27" s="36"/>
      <c r="H27" s="36"/>
      <c r="I27" s="36"/>
      <c r="J27" s="36"/>
      <c r="K27" s="36"/>
      <c r="L27" s="36"/>
      <c r="M27" s="36"/>
      <c r="N27" s="37"/>
      <c r="P27" s="131"/>
      <c r="Q27" s="131"/>
      <c r="R27" s="131"/>
      <c r="S27" s="131"/>
      <c r="T27" s="131"/>
      <c r="U27" s="131"/>
      <c r="V27" s="131"/>
      <c r="W27" s="131"/>
      <c r="X27" s="131"/>
      <c r="Y27" s="131"/>
      <c r="Z27" s="131"/>
      <c r="AA27" s="131"/>
      <c r="AB27" s="131"/>
    </row>
    <row r="28" spans="2:28" s="2" customFormat="1" x14ac:dyDescent="0.25">
      <c r="B28" s="38" t="s">
        <v>83</v>
      </c>
      <c r="C28" s="39"/>
      <c r="D28" s="40"/>
      <c r="E28" s="41"/>
      <c r="F28" s="41"/>
      <c r="G28" s="41"/>
      <c r="H28" s="41"/>
      <c r="I28" s="41"/>
      <c r="J28" s="41"/>
      <c r="K28" s="41"/>
      <c r="L28" s="41"/>
      <c r="M28" s="41"/>
      <c r="N28" s="42"/>
      <c r="P28" s="134"/>
      <c r="Q28" s="134"/>
      <c r="R28" s="134"/>
      <c r="S28" s="134"/>
      <c r="T28" s="134"/>
      <c r="U28" s="134"/>
      <c r="V28" s="134"/>
      <c r="W28" s="134"/>
      <c r="X28" s="134"/>
      <c r="Y28" s="134"/>
      <c r="Z28" s="134"/>
      <c r="AA28" s="134"/>
      <c r="AB28" s="134"/>
    </row>
    <row r="29" spans="2:28" s="2" customFormat="1" ht="6.75" customHeight="1" x14ac:dyDescent="0.25">
      <c r="B29" s="43"/>
      <c r="C29" s="44"/>
      <c r="D29" s="44"/>
      <c r="E29" s="21"/>
      <c r="F29" s="186"/>
      <c r="G29" s="186"/>
      <c r="I29" s="196"/>
      <c r="J29" s="196"/>
      <c r="K29" s="44"/>
      <c r="L29" s="44"/>
      <c r="M29" s="196"/>
      <c r="N29" s="197"/>
      <c r="P29" s="134"/>
      <c r="Q29" s="134"/>
      <c r="R29" s="134"/>
      <c r="S29" s="134"/>
      <c r="T29" s="134"/>
      <c r="U29" s="134"/>
      <c r="V29" s="134"/>
      <c r="W29" s="134"/>
      <c r="X29" s="134"/>
      <c r="Y29" s="134"/>
      <c r="Z29" s="134"/>
      <c r="AA29" s="134"/>
      <c r="AB29" s="134"/>
    </row>
    <row r="30" spans="2:28" s="2" customFormat="1" x14ac:dyDescent="0.25">
      <c r="B30" s="45" t="s">
        <v>20</v>
      </c>
      <c r="C30" s="21"/>
      <c r="E30" s="24"/>
      <c r="F30" s="24"/>
      <c r="G30" s="24"/>
      <c r="H30" s="24"/>
      <c r="I30" s="24"/>
      <c r="J30" s="24"/>
      <c r="K30" s="24"/>
      <c r="L30" s="24"/>
      <c r="M30" s="24"/>
      <c r="N30" s="42"/>
      <c r="P30" s="134"/>
      <c r="Q30" s="134"/>
      <c r="R30" s="134"/>
      <c r="S30" s="134"/>
      <c r="T30" s="134"/>
      <c r="U30" s="134"/>
      <c r="V30" s="134"/>
      <c r="W30" s="134"/>
      <c r="X30" s="134"/>
      <c r="Y30" s="134"/>
      <c r="Z30" s="134"/>
      <c r="AA30" s="134"/>
      <c r="AB30" s="134"/>
    </row>
    <row r="31" spans="2:28" s="2" customFormat="1" ht="15" x14ac:dyDescent="0.25">
      <c r="B31" s="45"/>
      <c r="C31" s="21"/>
      <c r="E31" s="46" t="s">
        <v>18</v>
      </c>
      <c r="F31" s="47"/>
      <c r="G31" s="46" t="s">
        <v>18</v>
      </c>
      <c r="H31" s="47"/>
      <c r="I31" s="46" t="s">
        <v>18</v>
      </c>
      <c r="J31" s="47"/>
      <c r="K31" s="46" t="s">
        <v>18</v>
      </c>
      <c r="L31" s="48"/>
      <c r="M31" s="46" t="s">
        <v>18</v>
      </c>
      <c r="N31" s="42"/>
      <c r="P31" s="159" t="s">
        <v>157</v>
      </c>
      <c r="Q31" s="158"/>
      <c r="R31" s="158"/>
      <c r="S31" s="158"/>
      <c r="T31" s="158"/>
      <c r="U31" s="158"/>
      <c r="V31" s="158"/>
      <c r="W31" s="158"/>
      <c r="X31" s="158"/>
      <c r="Y31" s="158"/>
      <c r="Z31" s="158"/>
      <c r="AA31" s="158"/>
      <c r="AB31" s="158"/>
    </row>
    <row r="32" spans="2:28" ht="15" customHeight="1" x14ac:dyDescent="0.25">
      <c r="B32" s="174" t="s">
        <v>65</v>
      </c>
      <c r="C32" s="175"/>
      <c r="D32" s="49"/>
      <c r="E32" s="50">
        <f>SUM('Option Nr 1'!$K$25:$L$25)</f>
        <v>95000</v>
      </c>
      <c r="F32" s="51"/>
      <c r="G32" s="50">
        <f>SUM('Option Nr 2'!$K$25:$L$25)</f>
        <v>102000</v>
      </c>
      <c r="H32" s="51"/>
      <c r="I32" s="50">
        <f>SUM('Option Nr 3'!$K$25:$L$25)</f>
        <v>142500</v>
      </c>
      <c r="J32" s="51"/>
      <c r="K32" s="50">
        <f>SUM('Option Nr 4'!$K$25:$L$25)</f>
        <v>215000</v>
      </c>
      <c r="L32" s="52"/>
      <c r="M32" s="50">
        <f>SUM('Option Nr 5'!$K$25:$L$25)</f>
        <v>300000</v>
      </c>
      <c r="N32" s="53"/>
      <c r="P32" s="131"/>
      <c r="Q32" s="131"/>
      <c r="R32" s="131"/>
      <c r="S32" s="131"/>
      <c r="T32" s="131"/>
      <c r="U32" s="131"/>
      <c r="V32" s="131"/>
      <c r="W32" s="131"/>
      <c r="X32" s="131"/>
      <c r="Y32" s="131"/>
      <c r="Z32" s="131"/>
      <c r="AA32" s="131"/>
      <c r="AB32" s="131"/>
    </row>
    <row r="33" spans="2:28" ht="15" customHeight="1" x14ac:dyDescent="0.25">
      <c r="B33" s="174" t="s">
        <v>66</v>
      </c>
      <c r="C33" s="175"/>
      <c r="D33" s="49"/>
      <c r="E33" s="50">
        <f>SUM('Option Nr 1'!$K$26:$L$26)</f>
        <v>80000</v>
      </c>
      <c r="F33" s="51"/>
      <c r="G33" s="50">
        <f>SUM('Option Nr 2'!$K$26:$L$26)</f>
        <v>86000</v>
      </c>
      <c r="H33" s="51"/>
      <c r="I33" s="50">
        <f>SUM('Option Nr 3'!$K$26:$L$26)</f>
        <v>12000</v>
      </c>
      <c r="J33" s="51"/>
      <c r="K33" s="50">
        <f>SUM('Option Nr 4'!$K$26:$L$26)</f>
        <v>18000</v>
      </c>
      <c r="L33" s="52"/>
      <c r="M33" s="50">
        <f>SUM('Option Nr 5'!$K$26:$L$26)</f>
        <v>250000</v>
      </c>
      <c r="N33" s="53"/>
      <c r="P33" s="131"/>
      <c r="Q33" s="131"/>
      <c r="R33" s="131"/>
      <c r="S33" s="131"/>
      <c r="T33" s="131"/>
      <c r="U33" s="131"/>
      <c r="V33" s="131"/>
      <c r="W33" s="131"/>
      <c r="X33" s="131"/>
      <c r="Y33" s="131"/>
      <c r="Z33" s="131"/>
      <c r="AA33" s="131"/>
      <c r="AB33" s="131"/>
    </row>
    <row r="34" spans="2:28" ht="15" customHeight="1" x14ac:dyDescent="0.25">
      <c r="B34" s="174" t="s">
        <v>67</v>
      </c>
      <c r="C34" s="175"/>
      <c r="D34" s="49"/>
      <c r="E34" s="50">
        <f>SUM('Option Nr 1'!$K$27:$L$27)</f>
        <v>50000</v>
      </c>
      <c r="F34" s="51"/>
      <c r="G34" s="50">
        <f>SUM('Option Nr 2'!$K$27:$L$27)</f>
        <v>53750</v>
      </c>
      <c r="H34" s="51"/>
      <c r="I34" s="50">
        <f>SUM('Option Nr 3'!$K$27:$L$27)</f>
        <v>75000</v>
      </c>
      <c r="J34" s="51"/>
      <c r="K34" s="50">
        <f>SUM('Option Nr 4'!$K$27:$L$27)</f>
        <v>112000</v>
      </c>
      <c r="L34" s="52"/>
      <c r="M34" s="50">
        <f>SUM('Option Nr 5'!$K$27:$L$27)</f>
        <v>155000</v>
      </c>
      <c r="N34" s="53"/>
      <c r="P34" s="131"/>
      <c r="Q34" s="131"/>
      <c r="R34" s="131"/>
      <c r="S34" s="131"/>
      <c r="T34" s="131"/>
      <c r="U34" s="131"/>
      <c r="V34" s="131"/>
      <c r="W34" s="131"/>
      <c r="X34" s="131"/>
      <c r="Y34" s="131"/>
      <c r="Z34" s="131"/>
      <c r="AA34" s="131"/>
      <c r="AB34" s="131"/>
    </row>
    <row r="35" spans="2:28" ht="15" customHeight="1" x14ac:dyDescent="0.25">
      <c r="B35" s="174" t="s">
        <v>68</v>
      </c>
      <c r="C35" s="175"/>
      <c r="D35" s="49"/>
      <c r="E35" s="50">
        <f>SUM('Option Nr 1'!$K$28:$L$28)</f>
        <v>75000</v>
      </c>
      <c r="F35" s="51"/>
      <c r="G35" s="50">
        <f>SUM('Option Nr 2'!$K$28:$L$28)</f>
        <v>80625</v>
      </c>
      <c r="H35" s="51"/>
      <c r="I35" s="50">
        <f>SUM('Option Nr 3'!$K$28:$L$28)</f>
        <v>115000</v>
      </c>
      <c r="J35" s="51"/>
      <c r="K35" s="50">
        <f>SUM('Option Nr 4'!$K$28:$L$28)</f>
        <v>170000</v>
      </c>
      <c r="L35" s="52"/>
      <c r="M35" s="50">
        <f>SUM('Option Nr 5'!$K$28:$L$28)</f>
        <v>235000</v>
      </c>
      <c r="N35" s="53"/>
      <c r="P35" s="131"/>
      <c r="Q35" s="131"/>
      <c r="R35" s="131"/>
      <c r="S35" s="131"/>
      <c r="T35" s="131"/>
      <c r="U35" s="131"/>
      <c r="V35" s="131"/>
      <c r="W35" s="131"/>
      <c r="X35" s="131"/>
      <c r="Y35" s="131"/>
      <c r="Z35" s="131"/>
      <c r="AA35" s="131"/>
      <c r="AB35" s="131"/>
    </row>
    <row r="36" spans="2:28" ht="15" customHeight="1" x14ac:dyDescent="0.25">
      <c r="B36" s="174" t="s">
        <v>69</v>
      </c>
      <c r="C36" s="175"/>
      <c r="D36" s="49"/>
      <c r="E36" s="50">
        <f>SUM('Option Nr 1'!$K$29:$L$29)</f>
        <v>55000</v>
      </c>
      <c r="F36" s="51"/>
      <c r="G36" s="50">
        <f>SUM('Option Nr 2'!$K$29:$L$29)</f>
        <v>60000</v>
      </c>
      <c r="H36" s="51"/>
      <c r="I36" s="50">
        <f>SUM('Option Nr 3'!$K$29:$L$29)</f>
        <v>83000</v>
      </c>
      <c r="J36" s="51"/>
      <c r="K36" s="50">
        <f>SUM('Option Nr 4'!$K$29:$L$29)</f>
        <v>124000</v>
      </c>
      <c r="L36" s="52"/>
      <c r="M36" s="50">
        <f>SUM('Option Nr 5'!$K$29:$L$29)</f>
        <v>170000</v>
      </c>
      <c r="N36" s="53"/>
      <c r="P36" s="131"/>
      <c r="Q36" s="131"/>
      <c r="R36" s="131"/>
      <c r="S36" s="131"/>
      <c r="T36" s="131"/>
      <c r="U36" s="131"/>
      <c r="V36" s="131"/>
      <c r="W36" s="131"/>
      <c r="X36" s="131"/>
      <c r="Y36" s="131"/>
      <c r="Z36" s="131"/>
      <c r="AA36" s="131"/>
      <c r="AB36" s="131"/>
    </row>
    <row r="37" spans="2:28" ht="15" customHeight="1" x14ac:dyDescent="0.25">
      <c r="B37" s="174" t="s">
        <v>70</v>
      </c>
      <c r="C37" s="175"/>
      <c r="D37" s="49"/>
      <c r="E37" s="50">
        <f>SUM('Option Nr 1'!$K$30:$L$30)</f>
        <v>105000</v>
      </c>
      <c r="F37" s="51"/>
      <c r="G37" s="50">
        <f>SUM('Option Nr 2'!$K$30:$L$30)</f>
        <v>115000</v>
      </c>
      <c r="H37" s="51"/>
      <c r="I37" s="50">
        <f>SUM('Option Nr 3'!$K$30:$L$30)</f>
        <v>160000</v>
      </c>
      <c r="J37" s="51"/>
      <c r="K37" s="50">
        <f>SUM('Option Nr 4'!$K$30:$L$30)</f>
        <v>235000</v>
      </c>
      <c r="L37" s="52"/>
      <c r="M37" s="50">
        <f>SUM('Option Nr 5'!$K$30:$L$30)</f>
        <v>330000</v>
      </c>
      <c r="N37" s="53"/>
      <c r="P37" s="131"/>
      <c r="Q37" s="131"/>
      <c r="R37" s="131"/>
      <c r="S37" s="131"/>
      <c r="T37" s="131"/>
      <c r="U37" s="131"/>
      <c r="V37" s="131"/>
      <c r="W37" s="131"/>
      <c r="X37" s="131"/>
      <c r="Y37" s="131"/>
      <c r="Z37" s="131"/>
      <c r="AA37" s="131"/>
      <c r="AB37" s="131"/>
    </row>
    <row r="38" spans="2:28" ht="15" customHeight="1" x14ac:dyDescent="0.25">
      <c r="B38" s="174" t="s">
        <v>71</v>
      </c>
      <c r="C38" s="175"/>
      <c r="D38" s="49"/>
      <c r="E38" s="50">
        <f>SUM('Option Nr 1'!$K$31:$L$31)</f>
        <v>55000</v>
      </c>
      <c r="F38" s="51"/>
      <c r="G38" s="50">
        <f>SUM('Option Nr 2'!$K$31:$L$31)</f>
        <v>59125</v>
      </c>
      <c r="H38" s="51"/>
      <c r="I38" s="50">
        <f>SUM('Option Nr 3'!$K$31:$L$31)</f>
        <v>82000</v>
      </c>
      <c r="J38" s="51"/>
      <c r="K38" s="50">
        <f>SUM('Option Nr 4'!$K$31:$L$31)</f>
        <v>125000</v>
      </c>
      <c r="L38" s="52"/>
      <c r="M38" s="50">
        <f>SUM('Option Nr 5'!$K$31:$L$31)</f>
        <v>172000</v>
      </c>
      <c r="N38" s="53"/>
      <c r="P38" s="131"/>
      <c r="Q38" s="131"/>
      <c r="R38" s="131"/>
      <c r="S38" s="131"/>
      <c r="T38" s="131"/>
      <c r="U38" s="131"/>
      <c r="V38" s="131"/>
      <c r="W38" s="131"/>
      <c r="X38" s="131"/>
      <c r="Y38" s="131"/>
      <c r="Z38" s="131"/>
      <c r="AA38" s="131"/>
      <c r="AB38" s="131"/>
    </row>
    <row r="39" spans="2:28" ht="15" customHeight="1" x14ac:dyDescent="0.25">
      <c r="B39" s="174" t="s">
        <v>72</v>
      </c>
      <c r="C39" s="175"/>
      <c r="D39" s="49"/>
      <c r="E39" s="50">
        <f>SUM('Option Nr 1'!$K$32:$L$32)</f>
        <v>25000</v>
      </c>
      <c r="F39" s="51"/>
      <c r="G39" s="50">
        <f>SUM('Option Nr 2'!$K$32:$L$32)</f>
        <v>26875</v>
      </c>
      <c r="H39" s="51"/>
      <c r="I39" s="50">
        <f>SUM('Option Nr 3'!$K$32:$L$32)</f>
        <v>38000</v>
      </c>
      <c r="J39" s="51"/>
      <c r="K39" s="50">
        <f>SUM('Option Nr 4'!$K$32:$L$32)</f>
        <v>56000</v>
      </c>
      <c r="L39" s="52"/>
      <c r="M39" s="50">
        <f>SUM('Option Nr 5'!$K$32:$L$32)</f>
        <v>80000</v>
      </c>
      <c r="N39" s="53"/>
      <c r="P39" s="131"/>
      <c r="Q39" s="131"/>
      <c r="R39" s="131"/>
      <c r="S39" s="131"/>
      <c r="T39" s="131"/>
      <c r="U39" s="131"/>
      <c r="V39" s="131"/>
      <c r="W39" s="131"/>
      <c r="X39" s="131"/>
      <c r="Y39" s="131"/>
      <c r="Z39" s="131"/>
      <c r="AA39" s="131"/>
      <c r="AB39" s="131"/>
    </row>
    <row r="40" spans="2:28" ht="15" customHeight="1" x14ac:dyDescent="0.25">
      <c r="B40" s="174" t="s">
        <v>73</v>
      </c>
      <c r="C40" s="175"/>
      <c r="D40" s="49"/>
      <c r="E40" s="50">
        <f>SUM('Option Nr 1'!$K$33:$L$33)</f>
        <v>85000</v>
      </c>
      <c r="F40" s="51"/>
      <c r="G40" s="50">
        <f>SUM('Option Nr 2'!$K$33:$L$33)</f>
        <v>91000</v>
      </c>
      <c r="H40" s="51"/>
      <c r="I40" s="50">
        <f>SUM('Option Nr 3'!$K$33:$L$33)</f>
        <v>128000</v>
      </c>
      <c r="J40" s="51"/>
      <c r="K40" s="50">
        <f>SUM('Option Nr 4'!$K$33:$L$33)</f>
        <v>190000</v>
      </c>
      <c r="L40" s="52"/>
      <c r="M40" s="50">
        <f>SUM('Option Nr 5'!$K$33:$L$33)</f>
        <v>265000</v>
      </c>
      <c r="N40" s="53"/>
      <c r="P40" s="131"/>
      <c r="Q40" s="131"/>
      <c r="R40" s="131"/>
      <c r="S40" s="131"/>
      <c r="T40" s="131"/>
      <c r="U40" s="131"/>
      <c r="V40" s="131"/>
      <c r="W40" s="131"/>
      <c r="X40" s="131"/>
      <c r="Y40" s="131"/>
      <c r="Z40" s="131"/>
      <c r="AA40" s="131"/>
      <c r="AB40" s="131"/>
    </row>
    <row r="41" spans="2:28" ht="15" customHeight="1" x14ac:dyDescent="0.25">
      <c r="B41" s="174" t="s">
        <v>74</v>
      </c>
      <c r="C41" s="175"/>
      <c r="D41" s="49"/>
      <c r="E41" s="50">
        <f>SUM('Option Nr 1'!$K$34:$L$34)</f>
        <v>0</v>
      </c>
      <c r="F41" s="51"/>
      <c r="G41" s="50">
        <f>SUM('Option Nr 2'!$K$34:$L$34)</f>
        <v>0</v>
      </c>
      <c r="H41" s="51"/>
      <c r="I41" s="50">
        <f>SUM('Option Nr 3'!$K$34:$L$34)</f>
        <v>0</v>
      </c>
      <c r="J41" s="51"/>
      <c r="K41" s="50">
        <f>SUM('Option Nr 4'!$K$34:$L$34)</f>
        <v>0</v>
      </c>
      <c r="L41" s="52"/>
      <c r="M41" s="50">
        <f>SUM('Option Nr 5'!$K$34:$L$34)</f>
        <v>0</v>
      </c>
      <c r="N41" s="53"/>
      <c r="P41" s="131"/>
      <c r="Q41" s="131"/>
      <c r="R41" s="131"/>
      <c r="S41" s="131"/>
      <c r="T41" s="131"/>
      <c r="U41" s="131"/>
      <c r="V41" s="131"/>
      <c r="W41" s="131"/>
      <c r="X41" s="131"/>
      <c r="Y41" s="131"/>
      <c r="Z41" s="131"/>
      <c r="AA41" s="131"/>
      <c r="AB41" s="131"/>
    </row>
    <row r="42" spans="2:28" ht="15" customHeight="1" x14ac:dyDescent="0.25">
      <c r="B42" s="174" t="s">
        <v>75</v>
      </c>
      <c r="C42" s="175"/>
      <c r="D42" s="49"/>
      <c r="E42" s="50">
        <f>SUM('Option Nr 1'!$K$35:$L$35)</f>
        <v>30000</v>
      </c>
      <c r="F42" s="51"/>
      <c r="G42" s="50">
        <f>SUM('Option Nr 2'!$K$35:$L$35)</f>
        <v>33000</v>
      </c>
      <c r="H42" s="51"/>
      <c r="I42" s="50">
        <f>SUM('Option Nr 3'!$K$35:$L$35)</f>
        <v>45000</v>
      </c>
      <c r="J42" s="51"/>
      <c r="K42" s="50">
        <f>SUM('Option Nr 4'!$K$35:$L$35)</f>
        <v>68000</v>
      </c>
      <c r="L42" s="52"/>
      <c r="M42" s="50">
        <f>SUM('Option Nr 5'!$K$35:$L$35)</f>
        <v>95000</v>
      </c>
      <c r="N42" s="53"/>
      <c r="P42" s="131"/>
      <c r="Q42" s="131"/>
      <c r="R42" s="131"/>
      <c r="S42" s="131"/>
      <c r="T42" s="131"/>
      <c r="U42" s="131"/>
      <c r="V42" s="131"/>
      <c r="W42" s="131"/>
      <c r="X42" s="131"/>
      <c r="Y42" s="131"/>
      <c r="Z42" s="131"/>
      <c r="AA42" s="131"/>
      <c r="AB42" s="131"/>
    </row>
    <row r="43" spans="2:28" ht="15" customHeight="1" x14ac:dyDescent="0.25">
      <c r="B43" s="169" t="s">
        <v>76</v>
      </c>
      <c r="C43" s="170"/>
      <c r="D43" s="49"/>
      <c r="E43" s="50">
        <f>SUM('Option Nr 1'!$K$36:$L$36)</f>
        <v>45000</v>
      </c>
      <c r="F43" s="51"/>
      <c r="G43" s="50">
        <f>SUM('Option Nr 2'!$K$36:$L$36)</f>
        <v>48500</v>
      </c>
      <c r="H43" s="51"/>
      <c r="I43" s="50">
        <f>SUM('Option Nr 3'!$K$36:$L$36)</f>
        <v>68000</v>
      </c>
      <c r="J43" s="51"/>
      <c r="K43" s="50">
        <f>SUM('Option Nr 4'!$K$36:$L$36)</f>
        <v>105000</v>
      </c>
      <c r="L43" s="52"/>
      <c r="M43" s="50">
        <f>SUM('Option Nr 5'!$K$36:$L$36)</f>
        <v>140000</v>
      </c>
      <c r="N43" s="53"/>
      <c r="P43" s="131"/>
      <c r="Q43" s="131"/>
      <c r="R43" s="131"/>
      <c r="S43" s="131"/>
      <c r="T43" s="131"/>
      <c r="U43" s="131"/>
      <c r="V43" s="131"/>
      <c r="W43" s="131"/>
      <c r="X43" s="131"/>
      <c r="Y43" s="131"/>
      <c r="Z43" s="131"/>
      <c r="AA43" s="131"/>
      <c r="AB43" s="131"/>
    </row>
    <row r="44" spans="2:28" ht="15" customHeight="1" x14ac:dyDescent="0.25">
      <c r="B44" s="169" t="s">
        <v>77</v>
      </c>
      <c r="C44" s="170"/>
      <c r="D44" s="49"/>
      <c r="E44" s="50">
        <f>SUM('Option Nr 1'!$K$37:$L$37)</f>
        <v>45000</v>
      </c>
      <c r="F44" s="51"/>
      <c r="G44" s="50">
        <f>SUM('Option Nr 2'!$K$37:$L$37)</f>
        <v>50000</v>
      </c>
      <c r="H44" s="51"/>
      <c r="I44" s="50">
        <f>SUM('Option Nr 3'!$K$37:$L$37)</f>
        <v>67000</v>
      </c>
      <c r="J44" s="51"/>
      <c r="K44" s="50">
        <f>SUM('Option Nr 4'!$K$37:$L$37)</f>
        <v>100000</v>
      </c>
      <c r="L44" s="52"/>
      <c r="M44" s="50">
        <f>SUM('Option Nr 5'!$K$37:$L$37)</f>
        <v>135000</v>
      </c>
      <c r="N44" s="53"/>
      <c r="P44" s="131"/>
      <c r="Q44" s="131"/>
      <c r="R44" s="131"/>
      <c r="S44" s="131"/>
      <c r="T44" s="131"/>
      <c r="U44" s="131"/>
      <c r="V44" s="131"/>
      <c r="W44" s="131"/>
      <c r="X44" s="131"/>
      <c r="Y44" s="131"/>
      <c r="Z44" s="131"/>
      <c r="AA44" s="131"/>
      <c r="AB44" s="131"/>
    </row>
    <row r="45" spans="2:28" ht="15" customHeight="1" x14ac:dyDescent="0.25">
      <c r="B45" s="169" t="s">
        <v>27</v>
      </c>
      <c r="C45" s="170"/>
      <c r="D45" s="49"/>
      <c r="E45" s="50">
        <f>SUM('Option Nr 1'!$K$38:$L$38)</f>
        <v>50000</v>
      </c>
      <c r="F45" s="51"/>
      <c r="G45" s="50">
        <f>SUM('Option Nr 2'!$K$38:$L$38)</f>
        <v>55000</v>
      </c>
      <c r="H45" s="51"/>
      <c r="I45" s="50">
        <f>SUM('Option Nr 3'!$K$38:$L$38)</f>
        <v>75000</v>
      </c>
      <c r="J45" s="51"/>
      <c r="K45" s="50">
        <f>SUM('Option Nr 4'!$K$38:$L$38)</f>
        <v>115000</v>
      </c>
      <c r="L45" s="52"/>
      <c r="M45" s="50">
        <f>SUM('Option Nr 5'!$K$38:$L$38)</f>
        <v>150000</v>
      </c>
      <c r="N45" s="53"/>
      <c r="P45" s="131"/>
      <c r="Q45" s="131"/>
      <c r="R45" s="131"/>
      <c r="S45" s="131"/>
      <c r="T45" s="131"/>
      <c r="U45" s="131"/>
      <c r="V45" s="131"/>
      <c r="W45" s="131"/>
      <c r="X45" s="131"/>
      <c r="Y45" s="131"/>
      <c r="Z45" s="131"/>
      <c r="AA45" s="131"/>
      <c r="AB45" s="131"/>
    </row>
    <row r="46" spans="2:28" ht="27.6" customHeight="1" x14ac:dyDescent="0.25">
      <c r="B46" s="174" t="s">
        <v>78</v>
      </c>
      <c r="C46" s="175"/>
      <c r="D46" s="49"/>
      <c r="E46" s="50">
        <f>SUM('Option Nr 1'!$K$39:$L$39)</f>
        <v>100000</v>
      </c>
      <c r="F46" s="51"/>
      <c r="G46" s="50">
        <f>SUM('Option Nr 2'!$K$39:$L$39)</f>
        <v>115000</v>
      </c>
      <c r="H46" s="51"/>
      <c r="I46" s="50">
        <f>SUM('Option Nr 3'!$K$39:$L$39)</f>
        <v>150000</v>
      </c>
      <c r="J46" s="51"/>
      <c r="K46" s="50">
        <f>SUM('Option Nr 4'!$K$39:$L$39)</f>
        <v>200000</v>
      </c>
      <c r="L46" s="52"/>
      <c r="M46" s="50">
        <f>SUM('Option Nr 5'!$K$39:$L$39)</f>
        <v>250000</v>
      </c>
      <c r="N46" s="53"/>
      <c r="P46" s="131"/>
      <c r="Q46" s="131"/>
      <c r="R46" s="131"/>
      <c r="S46" s="131"/>
      <c r="T46" s="131"/>
      <c r="U46" s="131"/>
      <c r="V46" s="131"/>
      <c r="W46" s="131"/>
      <c r="X46" s="131"/>
      <c r="Y46" s="131"/>
      <c r="Z46" s="131"/>
      <c r="AA46" s="131"/>
      <c r="AB46" s="131"/>
    </row>
    <row r="47" spans="2:28" x14ac:dyDescent="0.25">
      <c r="B47" s="20"/>
      <c r="D47" s="49"/>
      <c r="E47" s="56"/>
      <c r="F47" s="47"/>
      <c r="G47" s="56"/>
      <c r="H47" s="47"/>
      <c r="I47" s="56"/>
      <c r="J47" s="47"/>
      <c r="K47" s="56"/>
      <c r="L47" s="48"/>
      <c r="M47" s="56"/>
      <c r="N47" s="53"/>
      <c r="P47" s="131"/>
      <c r="Q47" s="131"/>
      <c r="R47" s="131"/>
      <c r="S47" s="131"/>
      <c r="T47" s="131"/>
      <c r="U47" s="131"/>
      <c r="V47" s="131"/>
      <c r="W47" s="131"/>
      <c r="X47" s="131"/>
      <c r="Y47" s="131"/>
      <c r="Z47" s="131"/>
      <c r="AA47" s="131"/>
      <c r="AB47" s="131"/>
    </row>
    <row r="48" spans="2:28" s="2" customFormat="1" x14ac:dyDescent="0.25">
      <c r="B48" s="182" t="s">
        <v>88</v>
      </c>
      <c r="C48" s="183"/>
      <c r="D48" s="44"/>
      <c r="E48" s="58">
        <f>SUM(E32:E46)</f>
        <v>895000</v>
      </c>
      <c r="F48" s="59"/>
      <c r="G48" s="58">
        <f>SUM(G32:G46)</f>
        <v>975875</v>
      </c>
      <c r="H48" s="59"/>
      <c r="I48" s="58">
        <f>SUM(I32:I46)</f>
        <v>1240500</v>
      </c>
      <c r="J48" s="59"/>
      <c r="K48" s="58">
        <f>SUM(K32:K46)</f>
        <v>1833000</v>
      </c>
      <c r="L48" s="60"/>
      <c r="M48" s="58">
        <f>SUM(M32:M46)</f>
        <v>2727000</v>
      </c>
      <c r="N48" s="61"/>
      <c r="P48" s="134"/>
      <c r="Q48" s="134"/>
      <c r="R48" s="134"/>
      <c r="S48" s="134"/>
      <c r="T48" s="134"/>
      <c r="U48" s="134"/>
      <c r="V48" s="134"/>
      <c r="W48" s="134"/>
      <c r="X48" s="134"/>
      <c r="Y48" s="134"/>
      <c r="Z48" s="134"/>
      <c r="AA48" s="134"/>
      <c r="AB48" s="134"/>
    </row>
    <row r="49" spans="2:28" ht="6.75" customHeight="1" x14ac:dyDescent="0.25">
      <c r="B49" s="20"/>
      <c r="N49" s="62"/>
      <c r="P49" s="131"/>
      <c r="Q49" s="131"/>
      <c r="R49" s="131"/>
      <c r="S49" s="131"/>
      <c r="T49" s="131"/>
      <c r="U49" s="131"/>
      <c r="V49" s="131"/>
      <c r="W49" s="131"/>
      <c r="X49" s="131"/>
      <c r="Y49" s="131"/>
      <c r="Z49" s="131"/>
      <c r="AA49" s="131"/>
      <c r="AB49" s="131"/>
    </row>
    <row r="50" spans="2:28" ht="15" customHeight="1" x14ac:dyDescent="0.25">
      <c r="B50" s="54"/>
      <c r="C50" s="55"/>
      <c r="D50" s="49"/>
      <c r="E50" s="56"/>
      <c r="F50" s="47"/>
      <c r="G50" s="47"/>
      <c r="H50" s="47"/>
      <c r="I50" s="47"/>
      <c r="J50" s="47"/>
      <c r="K50" s="48"/>
      <c r="L50" s="48"/>
      <c r="M50" s="106"/>
      <c r="N50" s="53"/>
      <c r="P50" s="131"/>
      <c r="Q50" s="131"/>
      <c r="R50" s="131"/>
      <c r="S50" s="131"/>
      <c r="T50" s="131"/>
      <c r="U50" s="131"/>
      <c r="V50" s="131"/>
      <c r="W50" s="131"/>
      <c r="X50" s="131"/>
      <c r="Y50" s="131"/>
      <c r="Z50" s="131"/>
      <c r="AA50" s="131"/>
      <c r="AB50" s="131"/>
    </row>
    <row r="51" spans="2:28" ht="15" customHeight="1" x14ac:dyDescent="0.25">
      <c r="B51" s="45" t="s">
        <v>21</v>
      </c>
      <c r="C51" s="55"/>
      <c r="D51" s="49"/>
      <c r="E51" s="56"/>
      <c r="F51" s="47"/>
      <c r="G51" s="47"/>
      <c r="H51" s="47"/>
      <c r="I51" s="47"/>
      <c r="J51" s="47"/>
      <c r="K51" s="48"/>
      <c r="L51" s="48"/>
      <c r="M51" s="107"/>
      <c r="N51" s="53"/>
      <c r="P51" s="131"/>
      <c r="Q51" s="131"/>
      <c r="R51" s="131"/>
      <c r="S51" s="131"/>
      <c r="T51" s="131"/>
      <c r="U51" s="131"/>
      <c r="V51" s="131"/>
      <c r="W51" s="131"/>
      <c r="X51" s="131"/>
      <c r="Y51" s="131"/>
      <c r="Z51" s="131"/>
      <c r="AA51" s="131"/>
      <c r="AB51" s="131"/>
    </row>
    <row r="52" spans="2:28" ht="15" customHeight="1" x14ac:dyDescent="0.25">
      <c r="B52" s="45"/>
      <c r="C52" s="55"/>
      <c r="D52" s="49"/>
      <c r="E52" s="78" t="s">
        <v>18</v>
      </c>
      <c r="F52" s="47"/>
      <c r="G52" s="78" t="s">
        <v>18</v>
      </c>
      <c r="H52" s="47"/>
      <c r="I52" s="78" t="s">
        <v>18</v>
      </c>
      <c r="J52" s="47"/>
      <c r="K52" s="78" t="s">
        <v>18</v>
      </c>
      <c r="L52" s="48"/>
      <c r="M52" s="78" t="s">
        <v>18</v>
      </c>
      <c r="N52" s="53"/>
      <c r="P52" s="159"/>
      <c r="Q52" s="158"/>
      <c r="R52" s="158"/>
      <c r="S52" s="158"/>
      <c r="T52" s="158"/>
      <c r="U52" s="158"/>
      <c r="V52" s="158"/>
      <c r="W52" s="158"/>
      <c r="X52" s="158"/>
      <c r="Y52" s="158"/>
      <c r="Z52" s="158"/>
      <c r="AA52" s="158"/>
      <c r="AB52" s="158"/>
    </row>
    <row r="53" spans="2:28" ht="15" customHeight="1" x14ac:dyDescent="0.25">
      <c r="B53" s="174" t="s">
        <v>7</v>
      </c>
      <c r="C53" s="175"/>
      <c r="D53" s="49"/>
      <c r="E53" s="50">
        <f>SUM('Option Nr 1'!$K$43:$L$43)</f>
        <v>65000</v>
      </c>
      <c r="F53" s="51"/>
      <c r="G53" s="50">
        <f>SUM('Option Nr 2'!$K$43:$L$43)</f>
        <v>65000</v>
      </c>
      <c r="H53" s="51"/>
      <c r="I53" s="50">
        <f>SUM('Option Nr 3'!$K$43:$L$43)</f>
        <v>104500</v>
      </c>
      <c r="J53" s="51"/>
      <c r="K53" s="50">
        <f>SUM('Option Nr 4'!$K$43:$L$43)</f>
        <v>135500</v>
      </c>
      <c r="L53" s="52"/>
      <c r="M53" s="50">
        <f>SUM('Option Nr 5'!$K$43:$L$43)</f>
        <v>169500</v>
      </c>
      <c r="N53" s="53"/>
      <c r="P53" s="159" t="s">
        <v>156</v>
      </c>
      <c r="Q53" s="158"/>
      <c r="R53" s="158"/>
      <c r="S53" s="158"/>
      <c r="T53" s="158"/>
      <c r="U53" s="158"/>
      <c r="V53" s="158"/>
      <c r="W53" s="158"/>
      <c r="X53" s="158"/>
      <c r="Y53" s="158"/>
      <c r="Z53" s="158"/>
      <c r="AA53" s="158"/>
      <c r="AB53" s="158"/>
    </row>
    <row r="54" spans="2:28" ht="15" customHeight="1" x14ac:dyDescent="0.25">
      <c r="B54" s="174" t="s">
        <v>22</v>
      </c>
      <c r="C54" s="175"/>
      <c r="D54" s="49"/>
      <c r="E54" s="50">
        <f>SUM('Option Nr 1'!$K$51:$L$51)</f>
        <v>44750</v>
      </c>
      <c r="F54" s="51"/>
      <c r="G54" s="50">
        <f>SUM('Option Nr 2'!$K$51:$L$51)</f>
        <v>48793.75</v>
      </c>
      <c r="H54" s="51"/>
      <c r="I54" s="50">
        <f>SUM('Option Nr 3'!$K$51:$L$51)</f>
        <v>62025</v>
      </c>
      <c r="J54" s="51"/>
      <c r="K54" s="50">
        <f>SUM('Option Nr 4'!$K$51:$L$51)</f>
        <v>91650</v>
      </c>
      <c r="L54" s="52"/>
      <c r="M54" s="50">
        <f>SUM('Option Nr 5'!$K$51:$L$51)</f>
        <v>136350</v>
      </c>
      <c r="N54" s="53"/>
      <c r="P54" s="159" t="s">
        <v>156</v>
      </c>
      <c r="Q54" s="158"/>
      <c r="R54" s="158"/>
      <c r="S54" s="158"/>
      <c r="T54" s="158"/>
      <c r="U54" s="158"/>
      <c r="V54" s="158"/>
      <c r="W54" s="158"/>
      <c r="X54" s="158"/>
      <c r="Y54" s="158"/>
      <c r="Z54" s="158"/>
      <c r="AA54" s="158"/>
      <c r="AB54" s="158"/>
    </row>
    <row r="55" spans="2:28" ht="15" customHeight="1" x14ac:dyDescent="0.25">
      <c r="B55" s="174" t="s">
        <v>6</v>
      </c>
      <c r="C55" s="175"/>
      <c r="D55" s="49"/>
      <c r="E55" s="50">
        <f>SUM('Option Nr 1'!$K$52:$L$52)</f>
        <v>67500</v>
      </c>
      <c r="F55" s="51"/>
      <c r="G55" s="50">
        <f>SUM('Option Nr 2'!$K$52:$L$52)</f>
        <v>67500</v>
      </c>
      <c r="H55" s="51"/>
      <c r="I55" s="50">
        <f>SUM('Option Nr 3'!$K$52:$L$52)</f>
        <v>67500</v>
      </c>
      <c r="J55" s="51"/>
      <c r="K55" s="50">
        <f>SUM('Option Nr 4'!$K$52:$L$52)</f>
        <v>67500</v>
      </c>
      <c r="L55" s="52"/>
      <c r="M55" s="50">
        <f>SUM('Option Nr 5'!$K$52:$L$52)</f>
        <v>67500</v>
      </c>
      <c r="N55" s="53"/>
      <c r="P55" s="159" t="s">
        <v>156</v>
      </c>
      <c r="Q55" s="158"/>
      <c r="R55" s="158"/>
      <c r="S55" s="158"/>
      <c r="T55" s="158"/>
      <c r="U55" s="158"/>
      <c r="V55" s="158"/>
      <c r="W55" s="158"/>
      <c r="X55" s="158"/>
      <c r="Y55" s="158"/>
      <c r="Z55" s="158"/>
      <c r="AA55" s="158"/>
      <c r="AB55" s="158"/>
    </row>
    <row r="56" spans="2:28" x14ac:dyDescent="0.25">
      <c r="B56" s="20"/>
      <c r="D56" s="49"/>
      <c r="E56" s="57"/>
      <c r="F56" s="51"/>
      <c r="G56" s="57"/>
      <c r="H56" s="51"/>
      <c r="I56" s="57"/>
      <c r="J56" s="51"/>
      <c r="K56" s="57"/>
      <c r="L56" s="52"/>
      <c r="M56" s="57"/>
      <c r="N56" s="53"/>
      <c r="P56" s="131"/>
      <c r="Q56" s="131"/>
      <c r="R56" s="131"/>
      <c r="S56" s="131"/>
      <c r="T56" s="131"/>
      <c r="U56" s="131"/>
      <c r="V56" s="131"/>
      <c r="W56" s="131"/>
      <c r="X56" s="131"/>
      <c r="Y56" s="131"/>
      <c r="Z56" s="131"/>
      <c r="AA56" s="131"/>
      <c r="AB56" s="131"/>
    </row>
    <row r="57" spans="2:28" s="2" customFormat="1" ht="15" x14ac:dyDescent="0.25">
      <c r="B57" s="182" t="s">
        <v>90</v>
      </c>
      <c r="C57" s="183"/>
      <c r="D57" s="44"/>
      <c r="E57" s="58">
        <f>SUM(E53:E55)</f>
        <v>177250</v>
      </c>
      <c r="F57" s="59"/>
      <c r="G57" s="58">
        <f>SUM(G53:G55)</f>
        <v>181293.75</v>
      </c>
      <c r="H57" s="59"/>
      <c r="I57" s="58">
        <f>SUM(I53:I55)</f>
        <v>234025</v>
      </c>
      <c r="J57" s="59"/>
      <c r="K57" s="58">
        <f>SUM(K53:K55)</f>
        <v>294650</v>
      </c>
      <c r="L57" s="60"/>
      <c r="M57" s="58">
        <f>SUM(M53:M55)</f>
        <v>373350</v>
      </c>
      <c r="N57" s="61"/>
      <c r="P57" s="159" t="s">
        <v>156</v>
      </c>
      <c r="Q57" s="158"/>
      <c r="R57" s="158"/>
      <c r="S57" s="158"/>
      <c r="T57" s="158"/>
      <c r="U57" s="158"/>
      <c r="V57" s="158"/>
      <c r="W57" s="158"/>
      <c r="X57" s="158"/>
      <c r="Y57" s="158"/>
      <c r="Z57" s="158"/>
      <c r="AA57" s="158"/>
      <c r="AB57" s="158"/>
    </row>
    <row r="58" spans="2:28" ht="12.6" customHeight="1" x14ac:dyDescent="0.25">
      <c r="B58" s="20"/>
      <c r="N58" s="62"/>
      <c r="P58" s="131"/>
      <c r="Q58" s="131"/>
      <c r="R58" s="131"/>
      <c r="S58" s="131"/>
      <c r="T58" s="131"/>
      <c r="U58" s="131"/>
      <c r="V58" s="131"/>
      <c r="W58" s="131"/>
      <c r="X58" s="131"/>
      <c r="Y58" s="131"/>
      <c r="Z58" s="131"/>
      <c r="AA58" s="131"/>
      <c r="AB58" s="131"/>
    </row>
    <row r="59" spans="2:28" ht="15" customHeight="1" x14ac:dyDescent="0.25">
      <c r="B59" s="174" t="s">
        <v>13</v>
      </c>
      <c r="C59" s="175"/>
      <c r="D59" s="49"/>
      <c r="E59" s="50">
        <f>SUM('Option Nr 1'!$K$58:$L$58)</f>
        <v>50237.5</v>
      </c>
      <c r="F59" s="51"/>
      <c r="G59" s="50">
        <f>SUM('Option Nr 2'!$K$58:$L$58)</f>
        <v>54483.4375</v>
      </c>
      <c r="H59" s="51"/>
      <c r="I59" s="50">
        <f>SUM('Option Nr 3'!$K$58:$L$58)</f>
        <v>70351.25</v>
      </c>
      <c r="J59" s="51"/>
      <c r="K59" s="50">
        <f>SUM('Option Nr 4'!$K$58:$L$58)</f>
        <v>103007.5</v>
      </c>
      <c r="L59" s="52"/>
      <c r="M59" s="50">
        <f>SUM('Option Nr 5'!$K$58:$L$58)</f>
        <v>151642.5</v>
      </c>
      <c r="N59" s="53"/>
      <c r="P59" s="159" t="s">
        <v>156</v>
      </c>
      <c r="Q59" s="158"/>
      <c r="R59" s="158"/>
      <c r="S59" s="158"/>
      <c r="T59" s="158"/>
      <c r="U59" s="158"/>
      <c r="V59" s="158"/>
      <c r="W59" s="158"/>
      <c r="X59" s="158"/>
      <c r="Y59" s="158"/>
      <c r="Z59" s="158"/>
      <c r="AA59" s="158"/>
      <c r="AB59" s="158"/>
    </row>
    <row r="60" spans="2:28" x14ac:dyDescent="0.25">
      <c r="B60" s="20"/>
      <c r="D60" s="49"/>
      <c r="E60" s="57"/>
      <c r="F60" s="51"/>
      <c r="G60" s="57"/>
      <c r="H60" s="51"/>
      <c r="I60" s="57"/>
      <c r="J60" s="51"/>
      <c r="K60" s="57"/>
      <c r="L60" s="52"/>
      <c r="M60" s="57"/>
      <c r="N60" s="53"/>
      <c r="P60" s="131"/>
      <c r="Q60" s="131"/>
      <c r="R60" s="131"/>
      <c r="S60" s="131"/>
      <c r="T60" s="131"/>
      <c r="U60" s="131"/>
      <c r="V60" s="131"/>
      <c r="W60" s="131"/>
      <c r="X60" s="131"/>
      <c r="Y60" s="131"/>
      <c r="Z60" s="131"/>
      <c r="AA60" s="131"/>
      <c r="AB60" s="131"/>
    </row>
    <row r="61" spans="2:28" ht="13.15" customHeight="1" x14ac:dyDescent="0.25">
      <c r="B61" s="172" t="s">
        <v>121</v>
      </c>
      <c r="C61" s="173"/>
      <c r="D61" s="49"/>
      <c r="E61" s="50">
        <f>SUM('Option Nr 1'!$K$59:$L$59)</f>
        <v>381645.75</v>
      </c>
      <c r="F61" s="51"/>
      <c r="G61" s="50">
        <f>SUM('Option Nr 2'!$K$59:$L$59)</f>
        <v>411961.74375000002</v>
      </c>
      <c r="H61" s="51"/>
      <c r="I61" s="50">
        <f>SUM('Option Nr 3'!$K$59:$L$59)</f>
        <v>525257.92500000005</v>
      </c>
      <c r="J61" s="51"/>
      <c r="K61" s="50">
        <f>SUM('Option Nr 4'!$K$59:$L$59)</f>
        <v>758423.55</v>
      </c>
      <c r="L61" s="52"/>
      <c r="M61" s="50">
        <f>SUM('Option Nr 5'!$K$59:$L$59)</f>
        <v>1105677.4500000002</v>
      </c>
      <c r="N61" s="53"/>
      <c r="P61" s="159" t="s">
        <v>156</v>
      </c>
      <c r="Q61" s="158"/>
      <c r="R61" s="158"/>
      <c r="S61" s="158"/>
      <c r="T61" s="158"/>
      <c r="U61" s="158"/>
      <c r="V61" s="158"/>
      <c r="W61" s="158"/>
      <c r="X61" s="158"/>
      <c r="Y61" s="158"/>
      <c r="Z61" s="158"/>
      <c r="AA61" s="158"/>
      <c r="AB61" s="158"/>
    </row>
    <row r="62" spans="2:28" ht="13.15" customHeight="1" x14ac:dyDescent="0.25">
      <c r="B62" s="54"/>
      <c r="C62" s="55"/>
      <c r="D62" s="49"/>
      <c r="E62" s="57"/>
      <c r="F62" s="51"/>
      <c r="G62" s="57"/>
      <c r="H62" s="51"/>
      <c r="I62" s="57"/>
      <c r="J62" s="51"/>
      <c r="K62" s="57"/>
      <c r="L62" s="52"/>
      <c r="M62" s="57"/>
      <c r="N62" s="53"/>
      <c r="P62" s="131"/>
      <c r="Q62" s="146"/>
      <c r="R62" s="146"/>
      <c r="S62" s="146"/>
      <c r="T62" s="146"/>
      <c r="U62" s="146"/>
      <c r="V62" s="146"/>
      <c r="W62" s="146"/>
      <c r="X62" s="146"/>
      <c r="Y62" s="146"/>
      <c r="Z62" s="146"/>
      <c r="AA62" s="146"/>
      <c r="AB62" s="146"/>
    </row>
    <row r="63" spans="2:28" ht="13.15" customHeight="1" x14ac:dyDescent="0.25">
      <c r="B63" s="172" t="s">
        <v>166</v>
      </c>
      <c r="C63" s="173"/>
      <c r="D63" s="49"/>
      <c r="E63" s="50">
        <f>SUM('Option Nr 1'!$K$60:$L$60)</f>
        <v>11224.875</v>
      </c>
      <c r="F63" s="51"/>
      <c r="G63" s="50">
        <f>SUM('Option Nr 2'!$K$60:$L$60)</f>
        <v>12116.521875</v>
      </c>
      <c r="H63" s="51"/>
      <c r="I63" s="50">
        <f>SUM('Option Nr 3'!$K$60:$L$60)</f>
        <v>15448.762500000001</v>
      </c>
      <c r="J63" s="51"/>
      <c r="K63" s="50">
        <f>SUM('Option Nr 4'!$K$60:$L$60)</f>
        <v>22306.575000000001</v>
      </c>
      <c r="L63" s="52"/>
      <c r="M63" s="50">
        <f>SUM('Option Nr 5'!$K$60:$L$60)</f>
        <v>32519.924999999999</v>
      </c>
      <c r="N63" s="53"/>
      <c r="P63" s="159" t="s">
        <v>156</v>
      </c>
      <c r="Q63" s="158"/>
      <c r="R63" s="158"/>
      <c r="S63" s="158"/>
      <c r="T63" s="158"/>
      <c r="U63" s="158"/>
      <c r="V63" s="158"/>
      <c r="W63" s="158"/>
      <c r="X63" s="158"/>
      <c r="Y63" s="158"/>
      <c r="Z63" s="158"/>
      <c r="AA63" s="158"/>
      <c r="AB63" s="158"/>
    </row>
    <row r="64" spans="2:28" x14ac:dyDescent="0.25">
      <c r="B64" s="20"/>
      <c r="D64" s="49"/>
      <c r="E64" s="56"/>
      <c r="F64" s="47"/>
      <c r="G64" s="56"/>
      <c r="H64" s="47"/>
      <c r="I64" s="56"/>
      <c r="J64" s="47"/>
      <c r="K64" s="56"/>
      <c r="L64" s="48"/>
      <c r="M64" s="56"/>
      <c r="N64" s="53"/>
      <c r="P64" s="131"/>
      <c r="Q64" s="131"/>
      <c r="R64" s="131"/>
      <c r="S64" s="131"/>
      <c r="T64" s="131"/>
      <c r="U64" s="131"/>
      <c r="V64" s="131"/>
      <c r="W64" s="131"/>
      <c r="X64" s="131"/>
      <c r="Y64" s="131"/>
      <c r="Z64" s="131"/>
      <c r="AA64" s="131"/>
      <c r="AB64" s="131"/>
    </row>
    <row r="65" spans="2:28" s="2" customFormat="1" ht="15" x14ac:dyDescent="0.25">
      <c r="B65" s="182" t="s">
        <v>89</v>
      </c>
      <c r="C65" s="183"/>
      <c r="D65" s="44"/>
      <c r="E65" s="58">
        <f>E59+E61+E63</f>
        <v>443108.125</v>
      </c>
      <c r="F65" s="59"/>
      <c r="G65" s="58">
        <f>G59+G61+G63</f>
        <v>478561.703125</v>
      </c>
      <c r="H65" s="59"/>
      <c r="I65" s="58">
        <f>I59+I61+I63</f>
        <v>611057.9375</v>
      </c>
      <c r="J65" s="59"/>
      <c r="K65" s="58">
        <f>K59+K61+K63</f>
        <v>883737.625</v>
      </c>
      <c r="L65" s="60"/>
      <c r="M65" s="58">
        <f>M59+M61+M63</f>
        <v>1289839.8750000002</v>
      </c>
      <c r="N65" s="61"/>
      <c r="P65" s="159" t="s">
        <v>156</v>
      </c>
      <c r="Q65" s="158"/>
      <c r="R65" s="158"/>
      <c r="S65" s="158"/>
      <c r="T65" s="158"/>
      <c r="U65" s="158"/>
      <c r="V65" s="158"/>
      <c r="W65" s="158"/>
      <c r="X65" s="158"/>
      <c r="Y65" s="158"/>
      <c r="Z65" s="158"/>
      <c r="AA65" s="158"/>
      <c r="AB65" s="158"/>
    </row>
    <row r="66" spans="2:28" ht="12.6" customHeight="1" x14ac:dyDescent="0.25">
      <c r="B66" s="20"/>
      <c r="N66" s="62"/>
      <c r="P66" s="131"/>
      <c r="Q66" s="131"/>
      <c r="R66" s="131"/>
      <c r="S66" s="131"/>
      <c r="T66" s="131"/>
      <c r="U66" s="131"/>
      <c r="V66" s="131"/>
      <c r="W66" s="131"/>
      <c r="X66" s="131"/>
      <c r="Y66" s="131"/>
      <c r="Z66" s="131"/>
      <c r="AA66" s="131"/>
      <c r="AB66" s="131"/>
    </row>
    <row r="67" spans="2:28" s="2" customFormat="1" ht="29.25" customHeight="1" x14ac:dyDescent="0.25">
      <c r="B67" s="182" t="s">
        <v>91</v>
      </c>
      <c r="C67" s="183"/>
      <c r="D67" s="44"/>
      <c r="E67" s="58">
        <f>E48+E57+E65</f>
        <v>1515358.125</v>
      </c>
      <c r="F67" s="59"/>
      <c r="G67" s="58">
        <f>G48+G57+G65</f>
        <v>1635730.453125</v>
      </c>
      <c r="H67" s="59"/>
      <c r="I67" s="58">
        <f>I48+I57+I65</f>
        <v>2085582.9375</v>
      </c>
      <c r="J67" s="59"/>
      <c r="K67" s="58">
        <f>K48+K57+K65</f>
        <v>3011387.625</v>
      </c>
      <c r="L67" s="60"/>
      <c r="M67" s="58">
        <f>M48+M57+M65</f>
        <v>4390189.875</v>
      </c>
      <c r="N67" s="61"/>
      <c r="P67" s="159" t="s">
        <v>156</v>
      </c>
      <c r="Q67" s="158"/>
      <c r="R67" s="158"/>
      <c r="S67" s="158"/>
      <c r="T67" s="158"/>
      <c r="U67" s="158"/>
      <c r="V67" s="158"/>
      <c r="W67" s="158"/>
      <c r="X67" s="158"/>
      <c r="Y67" s="158"/>
      <c r="Z67" s="158"/>
      <c r="AA67" s="158"/>
      <c r="AB67" s="158"/>
    </row>
    <row r="68" spans="2:28" ht="12.6" customHeight="1" x14ac:dyDescent="0.25">
      <c r="B68" s="20"/>
      <c r="N68" s="62"/>
      <c r="P68" s="131"/>
      <c r="Q68" s="131"/>
      <c r="R68" s="131"/>
      <c r="S68" s="131"/>
      <c r="T68" s="131"/>
      <c r="U68" s="131"/>
      <c r="V68" s="131"/>
      <c r="W68" s="131"/>
      <c r="X68" s="131"/>
      <c r="Y68" s="131"/>
      <c r="Z68" s="131"/>
      <c r="AA68" s="131"/>
      <c r="AB68" s="131"/>
    </row>
    <row r="69" spans="2:28" s="2" customFormat="1" ht="15" x14ac:dyDescent="0.25">
      <c r="B69" s="218" t="s">
        <v>23</v>
      </c>
      <c r="C69" s="219"/>
      <c r="D69" s="63"/>
      <c r="E69" s="78">
        <f>(E67/E24)*1000</f>
        <v>757679.0625</v>
      </c>
      <c r="F69" s="59"/>
      <c r="G69" s="78">
        <f>(G67/G24)*1000</f>
        <v>760804.86191860458</v>
      </c>
      <c r="H69" s="64"/>
      <c r="I69" s="78">
        <f>(I67/I24)*1000</f>
        <v>887482.10106382973</v>
      </c>
      <c r="J69" s="64"/>
      <c r="K69" s="78">
        <f>(K67/K24)*1000</f>
        <v>926580.80769230763</v>
      </c>
      <c r="L69" s="64"/>
      <c r="M69" s="78">
        <f>(M67/M24)*1000</f>
        <v>1097547.46875</v>
      </c>
      <c r="N69" s="33"/>
      <c r="P69" s="159" t="s">
        <v>156</v>
      </c>
      <c r="Q69" s="158"/>
      <c r="R69" s="158"/>
      <c r="S69" s="158"/>
      <c r="T69" s="158"/>
      <c r="U69" s="158"/>
      <c r="V69" s="158"/>
      <c r="W69" s="158"/>
      <c r="X69" s="158"/>
      <c r="Y69" s="158"/>
      <c r="Z69" s="158"/>
      <c r="AA69" s="158"/>
      <c r="AB69" s="158"/>
    </row>
    <row r="70" spans="2:28" ht="12.6" customHeight="1" thickBot="1" x14ac:dyDescent="0.3">
      <c r="B70" s="16"/>
      <c r="C70" s="18"/>
      <c r="D70" s="18"/>
      <c r="E70" s="18"/>
      <c r="F70" s="18"/>
      <c r="G70" s="18"/>
      <c r="H70" s="18"/>
      <c r="I70" s="18"/>
      <c r="J70" s="18"/>
      <c r="K70" s="18"/>
      <c r="L70" s="18"/>
      <c r="M70" s="65"/>
      <c r="N70" s="66"/>
      <c r="P70" s="131"/>
      <c r="Q70" s="131"/>
      <c r="R70" s="131"/>
      <c r="S70" s="131"/>
      <c r="T70" s="131"/>
      <c r="U70" s="131"/>
      <c r="V70" s="131"/>
      <c r="W70" s="131"/>
      <c r="X70" s="131"/>
      <c r="Y70" s="131"/>
      <c r="Z70" s="131"/>
      <c r="AA70" s="131"/>
      <c r="AB70" s="131"/>
    </row>
    <row r="71" spans="2:28" ht="6.75" customHeight="1" thickBot="1" x14ac:dyDescent="0.3">
      <c r="B71" s="198"/>
      <c r="C71" s="199"/>
      <c r="D71" s="199"/>
      <c r="E71" s="199"/>
      <c r="F71" s="199"/>
      <c r="G71" s="199"/>
      <c r="H71" s="199"/>
      <c r="I71" s="199"/>
      <c r="J71" s="199"/>
      <c r="K71" s="199"/>
      <c r="L71" s="199"/>
      <c r="M71" s="199"/>
      <c r="N71" s="200"/>
      <c r="P71" s="131"/>
      <c r="Q71" s="131"/>
      <c r="R71" s="131"/>
      <c r="S71" s="131"/>
      <c r="T71" s="131"/>
      <c r="U71" s="131"/>
      <c r="V71" s="131"/>
      <c r="W71" s="131"/>
      <c r="X71" s="131"/>
      <c r="Y71" s="131"/>
      <c r="Z71" s="131"/>
      <c r="AA71" s="131"/>
      <c r="AB71" s="131"/>
    </row>
    <row r="72" spans="2:28" ht="6.75" customHeight="1" x14ac:dyDescent="0.25">
      <c r="B72" s="67"/>
      <c r="N72" s="15"/>
      <c r="P72" s="131"/>
      <c r="Q72" s="131"/>
      <c r="R72" s="131"/>
      <c r="S72" s="131"/>
      <c r="T72" s="131"/>
      <c r="U72" s="131"/>
      <c r="V72" s="131"/>
      <c r="W72" s="131"/>
      <c r="X72" s="131"/>
      <c r="Y72" s="131"/>
      <c r="Z72" s="131"/>
      <c r="AA72" s="131"/>
      <c r="AB72" s="131"/>
    </row>
    <row r="73" spans="2:28" s="2" customFormat="1" ht="15" customHeight="1" x14ac:dyDescent="0.25">
      <c r="B73" s="68" t="s">
        <v>14</v>
      </c>
      <c r="C73" s="181" t="s">
        <v>1</v>
      </c>
      <c r="D73" s="181"/>
      <c r="E73" s="181"/>
      <c r="F73" s="181"/>
      <c r="G73" s="181"/>
      <c r="H73" s="181"/>
      <c r="I73" s="171" t="s">
        <v>2</v>
      </c>
      <c r="J73" s="171"/>
      <c r="K73" s="171" t="s">
        <v>3</v>
      </c>
      <c r="L73" s="171"/>
      <c r="M73" s="171" t="s">
        <v>4</v>
      </c>
      <c r="N73" s="178"/>
      <c r="P73" s="134"/>
      <c r="Q73" s="134"/>
      <c r="R73" s="134"/>
      <c r="S73" s="134"/>
      <c r="T73" s="134"/>
      <c r="U73" s="134"/>
      <c r="V73" s="134"/>
      <c r="W73" s="134"/>
      <c r="X73" s="134"/>
      <c r="Y73" s="134"/>
      <c r="Z73" s="134"/>
      <c r="AA73" s="134"/>
      <c r="AB73" s="134"/>
    </row>
    <row r="74" spans="2:28" ht="15" x14ac:dyDescent="0.25">
      <c r="B74" s="72"/>
      <c r="C74" s="180"/>
      <c r="D74" s="180"/>
      <c r="E74" s="180"/>
      <c r="F74" s="180"/>
      <c r="G74" s="180"/>
      <c r="H74" s="180"/>
      <c r="I74" s="177" t="s">
        <v>146</v>
      </c>
      <c r="J74" s="177"/>
      <c r="K74" s="177" t="s">
        <v>147</v>
      </c>
      <c r="L74" s="177"/>
      <c r="M74" s="194">
        <v>44751</v>
      </c>
      <c r="N74" s="195"/>
      <c r="P74" s="159" t="s">
        <v>148</v>
      </c>
      <c r="Q74" s="158"/>
      <c r="R74" s="158"/>
      <c r="S74" s="158"/>
      <c r="T74" s="158"/>
      <c r="U74" s="158"/>
      <c r="V74" s="131"/>
      <c r="W74" s="131"/>
      <c r="X74" s="131"/>
      <c r="Y74" s="131"/>
      <c r="Z74" s="131"/>
      <c r="AA74" s="131"/>
      <c r="AB74" s="131"/>
    </row>
    <row r="75" spans="2:28" x14ac:dyDescent="0.25">
      <c r="B75" s="73"/>
      <c r="C75" s="179"/>
      <c r="D75" s="179"/>
      <c r="E75" s="179"/>
      <c r="F75" s="179"/>
      <c r="G75" s="179"/>
      <c r="H75" s="179"/>
      <c r="I75" s="176"/>
      <c r="J75" s="176"/>
      <c r="K75" s="176"/>
      <c r="L75" s="176"/>
      <c r="M75" s="192"/>
      <c r="N75" s="193"/>
      <c r="P75" s="131"/>
      <c r="Q75" s="131"/>
      <c r="R75" s="131"/>
      <c r="S75" s="131"/>
      <c r="T75" s="131"/>
      <c r="U75" s="131"/>
      <c r="V75" s="131"/>
      <c r="W75" s="131"/>
      <c r="X75" s="131"/>
      <c r="Y75" s="131"/>
      <c r="Z75" s="131"/>
      <c r="AA75" s="131"/>
      <c r="AB75" s="131"/>
    </row>
    <row r="76" spans="2:28" ht="6.75" customHeight="1" thickBot="1" x14ac:dyDescent="0.3">
      <c r="B76" s="16"/>
      <c r="C76" s="69"/>
      <c r="D76" s="69"/>
      <c r="E76" s="69"/>
      <c r="F76" s="69"/>
      <c r="G76" s="69"/>
      <c r="H76" s="69"/>
      <c r="I76" s="69"/>
      <c r="J76" s="69"/>
      <c r="K76" s="69"/>
      <c r="L76" s="69"/>
      <c r="M76" s="69"/>
      <c r="N76" s="70"/>
      <c r="P76" s="131"/>
      <c r="Q76" s="131"/>
      <c r="R76" s="131"/>
      <c r="S76" s="131"/>
      <c r="T76" s="131"/>
      <c r="U76" s="131"/>
      <c r="V76" s="131"/>
      <c r="W76" s="131"/>
      <c r="X76" s="131"/>
      <c r="Y76" s="131"/>
      <c r="Z76" s="131"/>
      <c r="AA76" s="131"/>
      <c r="AB76" s="131"/>
    </row>
    <row r="77" spans="2:28" ht="6.75" customHeight="1" x14ac:dyDescent="0.25">
      <c r="B77" s="9"/>
      <c r="C77" s="163" t="s">
        <v>86</v>
      </c>
      <c r="D77" s="163"/>
      <c r="E77" s="163"/>
      <c r="F77" s="163"/>
      <c r="G77" s="163"/>
      <c r="H77" s="163"/>
      <c r="I77" s="163"/>
      <c r="J77" s="163"/>
      <c r="K77" s="163"/>
      <c r="L77" s="163"/>
      <c r="M77" s="163"/>
      <c r="N77" s="164"/>
      <c r="P77" s="131"/>
      <c r="Q77" s="131"/>
      <c r="R77" s="131"/>
      <c r="S77" s="131"/>
      <c r="T77" s="131"/>
      <c r="U77" s="131"/>
      <c r="V77" s="131"/>
      <c r="W77" s="131"/>
      <c r="X77" s="131"/>
      <c r="Y77" s="131"/>
      <c r="Z77" s="131"/>
      <c r="AA77" s="131"/>
      <c r="AB77" s="131"/>
    </row>
    <row r="78" spans="2:28" ht="37.15" customHeight="1" x14ac:dyDescent="0.25">
      <c r="B78" s="43" t="s">
        <v>15</v>
      </c>
      <c r="C78" s="165"/>
      <c r="D78" s="165"/>
      <c r="E78" s="165"/>
      <c r="F78" s="165"/>
      <c r="G78" s="165"/>
      <c r="H78" s="165"/>
      <c r="I78" s="165"/>
      <c r="J78" s="165"/>
      <c r="K78" s="165"/>
      <c r="L78" s="165"/>
      <c r="M78" s="165"/>
      <c r="N78" s="166"/>
      <c r="P78" s="131"/>
      <c r="Q78" s="131"/>
      <c r="R78" s="131"/>
      <c r="S78" s="131"/>
      <c r="T78" s="131"/>
      <c r="U78" s="131"/>
      <c r="V78" s="131"/>
      <c r="W78" s="131"/>
      <c r="X78" s="131"/>
      <c r="Y78" s="131"/>
      <c r="Z78" s="131"/>
      <c r="AA78" s="131"/>
      <c r="AB78" s="131"/>
    </row>
    <row r="79" spans="2:28" ht="14.25" customHeight="1" thickBot="1" x14ac:dyDescent="0.3">
      <c r="B79" s="71"/>
      <c r="C79" s="167"/>
      <c r="D79" s="167"/>
      <c r="E79" s="167"/>
      <c r="F79" s="167"/>
      <c r="G79" s="167"/>
      <c r="H79" s="167"/>
      <c r="I79" s="167"/>
      <c r="J79" s="167"/>
      <c r="K79" s="167"/>
      <c r="L79" s="167"/>
      <c r="M79" s="167"/>
      <c r="N79" s="168"/>
      <c r="P79" s="131"/>
      <c r="Q79" s="131"/>
      <c r="R79" s="131"/>
      <c r="S79" s="131"/>
      <c r="T79" s="131"/>
      <c r="U79" s="131"/>
      <c r="V79" s="131"/>
      <c r="W79" s="131"/>
      <c r="X79" s="131"/>
      <c r="Y79" s="131"/>
      <c r="Z79" s="131"/>
      <c r="AA79" s="131"/>
      <c r="AB79" s="131"/>
    </row>
    <row r="81" ht="12" customHeight="1" x14ac:dyDescent="0.25"/>
  </sheetData>
  <sheetProtection selectLockedCells="1"/>
  <mergeCells count="93">
    <mergeCell ref="P4:AB4"/>
    <mergeCell ref="S7:X7"/>
    <mergeCell ref="B43:C43"/>
    <mergeCell ref="B40:C40"/>
    <mergeCell ref="B69:C69"/>
    <mergeCell ref="B67:C67"/>
    <mergeCell ref="B59:C59"/>
    <mergeCell ref="B44:C44"/>
    <mergeCell ref="B46:C46"/>
    <mergeCell ref="B10:D10"/>
    <mergeCell ref="B2:M6"/>
    <mergeCell ref="B17:C17"/>
    <mergeCell ref="B20:C20"/>
    <mergeCell ref="E8:M8"/>
    <mergeCell ref="B14:D14"/>
    <mergeCell ref="B12:D12"/>
    <mergeCell ref="I10:K10"/>
    <mergeCell ref="L10:M10"/>
    <mergeCell ref="B7:N7"/>
    <mergeCell ref="E12:H12"/>
    <mergeCell ref="I12:K12"/>
    <mergeCell ref="B8:D8"/>
    <mergeCell ref="L12:M12"/>
    <mergeCell ref="L14:M14"/>
    <mergeCell ref="M75:N75"/>
    <mergeCell ref="M74:N74"/>
    <mergeCell ref="K75:L75"/>
    <mergeCell ref="K74:L74"/>
    <mergeCell ref="M29:N29"/>
    <mergeCell ref="B71:N71"/>
    <mergeCell ref="B15:M15"/>
    <mergeCell ref="N8:N15"/>
    <mergeCell ref="B54:C54"/>
    <mergeCell ref="I29:J29"/>
    <mergeCell ref="B21:C21"/>
    <mergeCell ref="B42:C42"/>
    <mergeCell ref="B53:C53"/>
    <mergeCell ref="B35:C35"/>
    <mergeCell ref="E10:H10"/>
    <mergeCell ref="B37:C37"/>
    <mergeCell ref="B36:C36"/>
    <mergeCell ref="B24:C24"/>
    <mergeCell ref="B41:C41"/>
    <mergeCell ref="B22:C22"/>
    <mergeCell ref="B33:C33"/>
    <mergeCell ref="B34:C34"/>
    <mergeCell ref="B38:C38"/>
    <mergeCell ref="B39:C39"/>
    <mergeCell ref="I14:K14"/>
    <mergeCell ref="B25:C25"/>
    <mergeCell ref="B23:C23"/>
    <mergeCell ref="F29:G29"/>
    <mergeCell ref="B32:C32"/>
    <mergeCell ref="E14:H14"/>
    <mergeCell ref="C77:N79"/>
    <mergeCell ref="B45:C45"/>
    <mergeCell ref="I73:J73"/>
    <mergeCell ref="K73:L73"/>
    <mergeCell ref="B61:C61"/>
    <mergeCell ref="B55:C55"/>
    <mergeCell ref="I75:J75"/>
    <mergeCell ref="I74:J74"/>
    <mergeCell ref="M73:N73"/>
    <mergeCell ref="C75:H75"/>
    <mergeCell ref="C74:H74"/>
    <mergeCell ref="C73:H73"/>
    <mergeCell ref="B48:C48"/>
    <mergeCell ref="B65:C65"/>
    <mergeCell ref="B57:C57"/>
    <mergeCell ref="B63:C63"/>
    <mergeCell ref="P74:U74"/>
    <mergeCell ref="P31:AB31"/>
    <mergeCell ref="P52:AB52"/>
    <mergeCell ref="P59:AB59"/>
    <mergeCell ref="P61:AB61"/>
    <mergeCell ref="P65:AB65"/>
    <mergeCell ref="P67:AB67"/>
    <mergeCell ref="P69:AB69"/>
    <mergeCell ref="P53:AB53"/>
    <mergeCell ref="P54:AB54"/>
    <mergeCell ref="P55:AB55"/>
    <mergeCell ref="P57:AB57"/>
    <mergeCell ref="P63:AB63"/>
    <mergeCell ref="Y7:AB7"/>
    <mergeCell ref="P22:AB22"/>
    <mergeCell ref="P23:AB23"/>
    <mergeCell ref="P24:AB24"/>
    <mergeCell ref="P25:AB25"/>
    <mergeCell ref="P8:AA8"/>
    <mergeCell ref="P12:AB12"/>
    <mergeCell ref="P14:AB14"/>
    <mergeCell ref="P17:AB17"/>
    <mergeCell ref="P21:AB21"/>
  </mergeCells>
  <printOptions horizontalCentered="1" verticalCentered="1"/>
  <pageMargins left="0" right="0" top="0" bottom="0" header="0" footer="0"/>
  <pageSetup paperSize="9" scale="56"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34" zoomScaleNormal="100" zoomScaleSheetLayoutView="100" workbookViewId="0">
      <selection activeCell="Q48" sqref="Q48"/>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25.7109375" style="1" customWidth="1"/>
    <col min="11" max="12" width="9.140625" style="1"/>
    <col min="13" max="13" width="2.28515625" style="1" customWidth="1"/>
    <col min="14" max="14" width="2.28515625" style="1" hidden="1" customWidth="1"/>
    <col min="15" max="15" width="0" style="143" hidden="1" customWidth="1"/>
    <col min="16" max="16" width="10.140625" style="1" bestFit="1" customWidth="1"/>
    <col min="17" max="17" width="12.42578125" style="1" customWidth="1"/>
    <col min="18" max="16384" width="9.140625" style="1"/>
  </cols>
  <sheetData>
    <row r="2" spans="2:31" ht="15.75" customHeight="1" x14ac:dyDescent="0.25">
      <c r="B2" s="223" t="s">
        <v>64</v>
      </c>
      <c r="C2" s="223"/>
      <c r="D2" s="223"/>
      <c r="E2" s="223"/>
      <c r="F2" s="223"/>
      <c r="G2" s="223"/>
      <c r="H2" s="223"/>
      <c r="I2" s="223"/>
      <c r="J2" s="223"/>
      <c r="K2" s="223"/>
      <c r="L2" s="223"/>
    </row>
    <row r="3" spans="2:31" ht="15" customHeight="1" x14ac:dyDescent="0.25">
      <c r="B3" s="223"/>
      <c r="C3" s="223"/>
      <c r="D3" s="223"/>
      <c r="E3" s="223"/>
      <c r="F3" s="223"/>
      <c r="G3" s="223"/>
      <c r="H3" s="223"/>
      <c r="I3" s="223"/>
      <c r="J3" s="223"/>
      <c r="K3" s="223"/>
      <c r="L3" s="223"/>
    </row>
    <row r="4" spans="2:31" ht="15" customHeight="1" x14ac:dyDescent="0.25">
      <c r="B4" s="223"/>
      <c r="C4" s="223"/>
      <c r="D4" s="223"/>
      <c r="E4" s="223"/>
      <c r="F4" s="223"/>
      <c r="G4" s="223"/>
      <c r="H4" s="223"/>
      <c r="I4" s="223"/>
      <c r="J4" s="223"/>
      <c r="K4" s="223"/>
      <c r="L4" s="223"/>
    </row>
    <row r="5" spans="2:31" ht="15" customHeight="1" x14ac:dyDescent="0.25">
      <c r="B5" s="223"/>
      <c r="C5" s="223"/>
      <c r="D5" s="223"/>
      <c r="E5" s="223"/>
      <c r="F5" s="223"/>
      <c r="G5" s="223"/>
      <c r="H5" s="223"/>
      <c r="I5" s="223"/>
      <c r="J5" s="223"/>
      <c r="K5" s="223"/>
      <c r="L5" s="223"/>
    </row>
    <row r="6" spans="2:31" ht="6" customHeight="1" thickBot="1" x14ac:dyDescent="0.3">
      <c r="B6" s="223"/>
      <c r="C6" s="223"/>
      <c r="D6" s="223"/>
      <c r="E6" s="223"/>
      <c r="F6" s="223"/>
      <c r="G6" s="223"/>
      <c r="H6" s="223"/>
      <c r="I6" s="223"/>
      <c r="J6" s="223"/>
      <c r="K6" s="223"/>
      <c r="L6" s="223"/>
    </row>
    <row r="7" spans="2:31" ht="35.25" customHeight="1" thickBot="1" x14ac:dyDescent="0.3">
      <c r="B7" s="165" t="s">
        <v>87</v>
      </c>
      <c r="C7" s="165"/>
      <c r="D7" s="165"/>
      <c r="E7" s="165"/>
      <c r="F7" s="165"/>
      <c r="G7" s="165"/>
      <c r="H7" s="165"/>
      <c r="I7" s="165"/>
      <c r="J7" s="165"/>
      <c r="K7" s="165"/>
      <c r="L7" s="165"/>
      <c r="P7" s="133" t="s">
        <v>124</v>
      </c>
      <c r="Q7" s="131"/>
      <c r="R7" s="131"/>
      <c r="S7" s="215" t="s">
        <v>125</v>
      </c>
      <c r="T7" s="216"/>
      <c r="U7" s="216"/>
      <c r="V7" s="216"/>
      <c r="W7" s="216"/>
      <c r="X7" s="217"/>
      <c r="Y7" s="157" t="s">
        <v>162</v>
      </c>
      <c r="Z7" s="231"/>
      <c r="AA7" s="231"/>
      <c r="AB7" s="231"/>
    </row>
    <row r="8" spans="2:31" ht="15" customHeight="1" x14ac:dyDescent="0.25">
      <c r="B8" s="209" t="s">
        <v>61</v>
      </c>
      <c r="C8" s="210"/>
      <c r="D8" s="210"/>
      <c r="E8" s="105">
        <v>5</v>
      </c>
      <c r="F8" s="248"/>
      <c r="G8" s="248"/>
      <c r="H8" s="248"/>
      <c r="I8" s="248"/>
      <c r="J8" s="248"/>
      <c r="K8" s="248"/>
      <c r="L8" s="249"/>
      <c r="P8" s="159" t="s">
        <v>154</v>
      </c>
      <c r="Q8" s="158"/>
      <c r="R8" s="158"/>
      <c r="S8" s="158"/>
      <c r="T8" s="158"/>
      <c r="U8" s="158"/>
      <c r="V8" s="158"/>
      <c r="W8" s="158"/>
      <c r="X8" s="158"/>
      <c r="Y8" s="158"/>
      <c r="Z8" s="158"/>
      <c r="AA8" s="158"/>
      <c r="AB8" s="158"/>
      <c r="AC8" s="131"/>
      <c r="AD8" s="131"/>
      <c r="AE8" s="131"/>
    </row>
    <row r="9" spans="2:31" ht="15" customHeight="1" thickBot="1" x14ac:dyDescent="0.3">
      <c r="B9" s="253" t="s">
        <v>85</v>
      </c>
      <c r="C9" s="254"/>
      <c r="D9" s="255"/>
      <c r="E9" s="250" t="s">
        <v>132</v>
      </c>
      <c r="F9" s="251"/>
      <c r="G9" s="251"/>
      <c r="H9" s="251"/>
      <c r="I9" s="251"/>
      <c r="J9" s="251"/>
      <c r="K9" s="251"/>
      <c r="L9" s="252"/>
      <c r="P9" s="159" t="s">
        <v>153</v>
      </c>
      <c r="Q9" s="158"/>
      <c r="R9" s="158"/>
      <c r="S9" s="158"/>
      <c r="T9" s="158"/>
      <c r="U9" s="158"/>
      <c r="V9" s="158"/>
      <c r="W9" s="158"/>
      <c r="X9" s="158"/>
      <c r="Y9" s="158"/>
      <c r="Z9" s="158"/>
      <c r="AA9" s="158"/>
      <c r="AB9" s="158"/>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69" t="s">
        <v>28</v>
      </c>
      <c r="C12" s="240"/>
      <c r="D12" s="240"/>
      <c r="E12" s="241" t="s">
        <v>134</v>
      </c>
      <c r="F12" s="242"/>
      <c r="G12" s="185" t="s">
        <v>9</v>
      </c>
      <c r="H12" s="185"/>
      <c r="I12" s="185"/>
      <c r="J12" s="207" t="s">
        <v>139</v>
      </c>
      <c r="K12" s="243"/>
      <c r="L12" s="244"/>
      <c r="O12" s="143">
        <v>3</v>
      </c>
      <c r="P12" s="159" t="s">
        <v>159</v>
      </c>
      <c r="Q12" s="231"/>
      <c r="R12" s="231"/>
      <c r="S12" s="231"/>
      <c r="T12" s="231"/>
      <c r="U12" s="231"/>
      <c r="V12" s="231"/>
      <c r="W12" s="231"/>
      <c r="X12" s="231"/>
      <c r="Y12" s="231"/>
      <c r="Z12" s="231"/>
      <c r="AA12" s="231"/>
      <c r="AB12" s="131"/>
      <c r="AC12" s="131"/>
      <c r="AD12" s="131"/>
      <c r="AE12" s="131"/>
    </row>
    <row r="13" spans="2:31" ht="6.75" customHeight="1" x14ac:dyDescent="0.25">
      <c r="B13" s="245"/>
      <c r="C13" s="246"/>
      <c r="D13" s="246"/>
      <c r="E13" s="246"/>
      <c r="F13" s="246"/>
      <c r="G13" s="246"/>
      <c r="H13" s="246"/>
      <c r="I13" s="246"/>
      <c r="J13" s="246"/>
      <c r="K13" s="246"/>
      <c r="L13" s="247"/>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69" t="s">
        <v>10</v>
      </c>
      <c r="C14" s="240"/>
      <c r="D14" s="240"/>
      <c r="E14" s="241">
        <v>4000</v>
      </c>
      <c r="F14" s="242"/>
      <c r="G14" s="184" t="s">
        <v>62</v>
      </c>
      <c r="H14" s="185"/>
      <c r="I14" s="175"/>
      <c r="J14" s="256">
        <v>3</v>
      </c>
      <c r="K14" s="256"/>
      <c r="L14" s="257"/>
      <c r="O14" s="143">
        <v>5</v>
      </c>
      <c r="P14" s="159" t="s">
        <v>151</v>
      </c>
      <c r="Q14" s="158"/>
      <c r="R14" s="158"/>
      <c r="S14" s="158"/>
      <c r="T14" s="158"/>
      <c r="U14" s="158"/>
      <c r="V14" s="158"/>
      <c r="W14" s="158"/>
      <c r="X14" s="158"/>
      <c r="Y14" s="158"/>
      <c r="Z14" s="158"/>
      <c r="AA14" s="158"/>
      <c r="AB14" s="158"/>
      <c r="AC14" s="158"/>
      <c r="AD14" s="158"/>
      <c r="AE14" s="158"/>
    </row>
    <row r="15" spans="2:31" ht="6.75" customHeight="1" x14ac:dyDescent="0.25">
      <c r="B15" s="245"/>
      <c r="C15" s="246"/>
      <c r="D15" s="246"/>
      <c r="E15" s="246"/>
      <c r="F15" s="246"/>
      <c r="G15" s="246"/>
      <c r="H15" s="246"/>
      <c r="I15" s="246"/>
      <c r="J15" s="246"/>
      <c r="K15" s="246"/>
      <c r="L15" s="247"/>
      <c r="P15" s="131"/>
      <c r="Q15" s="131"/>
      <c r="R15" s="131"/>
      <c r="S15" s="131"/>
      <c r="T15" s="131"/>
      <c r="U15" s="131"/>
      <c r="V15" s="131"/>
      <c r="W15" s="131"/>
      <c r="X15" s="131"/>
      <c r="Y15" s="131"/>
      <c r="Z15" s="131"/>
      <c r="AA15" s="131"/>
      <c r="AB15" s="131"/>
      <c r="AC15" s="131"/>
      <c r="AD15" s="131"/>
      <c r="AE15" s="131"/>
    </row>
    <row r="16" spans="2:31" ht="15" x14ac:dyDescent="0.25">
      <c r="B16" s="169" t="s">
        <v>29</v>
      </c>
      <c r="C16" s="240"/>
      <c r="D16" s="240"/>
      <c r="E16" s="241">
        <v>2</v>
      </c>
      <c r="F16" s="242"/>
      <c r="G16" s="240" t="s">
        <v>30</v>
      </c>
      <c r="H16" s="240"/>
      <c r="I16" s="240"/>
      <c r="J16" s="241"/>
      <c r="K16" s="256"/>
      <c r="L16" s="257"/>
      <c r="P16" s="159" t="s">
        <v>152</v>
      </c>
      <c r="Q16" s="158"/>
      <c r="R16" s="158"/>
      <c r="S16" s="158"/>
      <c r="T16" s="158"/>
      <c r="U16" s="158"/>
      <c r="V16" s="158"/>
      <c r="W16" s="158"/>
      <c r="X16" s="158"/>
      <c r="Y16" s="158"/>
      <c r="Z16" s="158"/>
      <c r="AA16" s="158"/>
      <c r="AB16" s="158"/>
      <c r="AC16" s="158"/>
      <c r="AD16" s="158"/>
      <c r="AE16" s="158"/>
    </row>
    <row r="17" spans="2:31" ht="6.75" customHeight="1" x14ac:dyDescent="0.25">
      <c r="B17" s="245"/>
      <c r="C17" s="246"/>
      <c r="D17" s="246"/>
      <c r="E17" s="246"/>
      <c r="F17" s="246"/>
      <c r="G17" s="246"/>
      <c r="H17" s="246"/>
      <c r="I17" s="246"/>
      <c r="J17" s="246"/>
      <c r="K17" s="246"/>
      <c r="L17" s="247"/>
      <c r="P17" s="131"/>
      <c r="Q17" s="131"/>
      <c r="R17" s="131"/>
      <c r="S17" s="131"/>
      <c r="T17" s="131"/>
      <c r="U17" s="131"/>
      <c r="V17" s="131"/>
      <c r="W17" s="131"/>
      <c r="X17" s="131"/>
      <c r="Y17" s="131"/>
      <c r="Z17" s="131"/>
      <c r="AA17" s="131"/>
      <c r="AB17" s="131"/>
      <c r="AC17" s="131"/>
      <c r="AD17" s="131"/>
      <c r="AE17" s="131"/>
    </row>
    <row r="18" spans="2:31" ht="15" x14ac:dyDescent="0.25">
      <c r="B18" s="169" t="s">
        <v>31</v>
      </c>
      <c r="C18" s="240"/>
      <c r="D18" s="240"/>
      <c r="E18" s="258" t="s">
        <v>136</v>
      </c>
      <c r="F18" s="242"/>
      <c r="G18" s="240" t="s">
        <v>32</v>
      </c>
      <c r="H18" s="240"/>
      <c r="I18" s="240"/>
      <c r="J18" s="241">
        <v>7</v>
      </c>
      <c r="K18" s="242"/>
      <c r="L18" s="75" t="s">
        <v>33</v>
      </c>
      <c r="O18" s="144"/>
      <c r="P18" s="159" t="s">
        <v>152</v>
      </c>
      <c r="Q18" s="158"/>
      <c r="R18" s="158"/>
      <c r="S18" s="158"/>
      <c r="T18" s="158"/>
      <c r="U18" s="158"/>
      <c r="V18" s="158"/>
      <c r="W18" s="158"/>
      <c r="X18" s="158"/>
      <c r="Y18" s="158"/>
      <c r="Z18" s="158"/>
      <c r="AA18" s="158"/>
      <c r="AB18" s="158"/>
      <c r="AC18" s="158"/>
      <c r="AD18" s="158"/>
      <c r="AE18" s="158"/>
    </row>
    <row r="19" spans="2:31" ht="6.75" customHeight="1" x14ac:dyDescent="0.25">
      <c r="B19" s="245"/>
      <c r="C19" s="246"/>
      <c r="D19" s="246"/>
      <c r="E19" s="246"/>
      <c r="F19" s="246"/>
      <c r="G19" s="246"/>
      <c r="H19" s="246"/>
      <c r="I19" s="246"/>
      <c r="J19" s="246"/>
      <c r="K19" s="246"/>
      <c r="L19" s="247"/>
    </row>
    <row r="20" spans="2:31" ht="14.45" customHeight="1" x14ac:dyDescent="0.25">
      <c r="B20" s="169" t="s">
        <v>26</v>
      </c>
      <c r="C20" s="240"/>
      <c r="D20" s="240"/>
      <c r="E20" s="241" t="s">
        <v>134</v>
      </c>
      <c r="F20" s="256"/>
      <c r="G20" s="256"/>
      <c r="H20" s="256"/>
      <c r="I20" s="256"/>
      <c r="J20" s="256"/>
      <c r="K20" s="256"/>
      <c r="L20" s="257"/>
      <c r="O20" s="144"/>
      <c r="Q20" s="2"/>
    </row>
    <row r="21" spans="2:31" ht="6.75" customHeight="1" thickBot="1" x14ac:dyDescent="0.3">
      <c r="B21" s="259"/>
      <c r="C21" s="260"/>
      <c r="D21" s="260"/>
      <c r="E21" s="260"/>
      <c r="F21" s="260"/>
      <c r="G21" s="260"/>
      <c r="H21" s="260"/>
      <c r="I21" s="260"/>
      <c r="J21" s="260"/>
      <c r="K21" s="260"/>
      <c r="L21" s="261"/>
    </row>
    <row r="22" spans="2:31" s="2" customFormat="1" x14ac:dyDescent="0.25">
      <c r="B22" s="262">
        <v>1</v>
      </c>
      <c r="C22" s="263" t="s">
        <v>84</v>
      </c>
      <c r="D22" s="263"/>
      <c r="E22" s="263"/>
      <c r="F22" s="263"/>
      <c r="G22" s="263"/>
      <c r="H22" s="263"/>
      <c r="I22" s="263"/>
      <c r="J22" s="263"/>
      <c r="K22" s="263"/>
      <c r="L22" s="264"/>
      <c r="O22" s="143"/>
      <c r="Q22" s="1"/>
    </row>
    <row r="23" spans="2:31" x14ac:dyDescent="0.25">
      <c r="B23" s="262"/>
      <c r="C23" s="76" t="s">
        <v>34</v>
      </c>
      <c r="D23" s="265" t="s">
        <v>35</v>
      </c>
      <c r="E23" s="265"/>
      <c r="F23" s="265"/>
      <c r="G23" s="265"/>
      <c r="H23" s="265"/>
      <c r="I23" s="265"/>
      <c r="J23" s="265"/>
      <c r="K23" s="235" t="s">
        <v>36</v>
      </c>
      <c r="L23" s="236"/>
    </row>
    <row r="24" spans="2:31" ht="15" x14ac:dyDescent="0.25">
      <c r="B24" s="262"/>
      <c r="C24" s="265" t="s">
        <v>37</v>
      </c>
      <c r="D24" s="265"/>
      <c r="E24" s="265"/>
      <c r="F24" s="265"/>
      <c r="G24" s="265"/>
      <c r="H24" s="265"/>
      <c r="I24" s="265"/>
      <c r="J24" s="265"/>
      <c r="K24" s="265"/>
      <c r="L24" s="266"/>
      <c r="P24" s="159" t="s">
        <v>160</v>
      </c>
      <c r="Q24" s="231"/>
      <c r="R24" s="231"/>
      <c r="S24" s="231"/>
      <c r="T24" s="231"/>
      <c r="U24" s="231"/>
      <c r="V24" s="231"/>
      <c r="W24" s="231"/>
      <c r="X24" s="131"/>
      <c r="Y24" s="131"/>
      <c r="Z24" s="131"/>
      <c r="AA24" s="131"/>
      <c r="AB24" s="131"/>
      <c r="AC24" s="131"/>
      <c r="AD24" s="131"/>
    </row>
    <row r="25" spans="2:31" x14ac:dyDescent="0.25">
      <c r="B25" s="262"/>
      <c r="C25" s="4">
        <v>1.1000000000000001</v>
      </c>
      <c r="D25" s="173" t="s">
        <v>65</v>
      </c>
      <c r="E25" s="173"/>
      <c r="F25" s="173"/>
      <c r="G25" s="173"/>
      <c r="H25" s="173"/>
      <c r="I25" s="173"/>
      <c r="J25" s="173"/>
      <c r="K25" s="267">
        <v>300000</v>
      </c>
      <c r="L25" s="268"/>
      <c r="P25" s="138"/>
      <c r="Q25" s="139"/>
      <c r="R25" s="131"/>
      <c r="S25" s="131"/>
      <c r="T25" s="131"/>
      <c r="U25" s="131"/>
      <c r="V25" s="131"/>
      <c r="W25" s="131"/>
      <c r="X25" s="131"/>
      <c r="Y25" s="131"/>
      <c r="Z25" s="131"/>
      <c r="AA25" s="131"/>
      <c r="AB25" s="131"/>
      <c r="AC25" s="131"/>
      <c r="AD25" s="131"/>
    </row>
    <row r="26" spans="2:31" x14ac:dyDescent="0.25">
      <c r="B26" s="262"/>
      <c r="C26" s="4">
        <v>1.2</v>
      </c>
      <c r="D26" s="173" t="s">
        <v>66</v>
      </c>
      <c r="E26" s="173"/>
      <c r="F26" s="173"/>
      <c r="G26" s="173"/>
      <c r="H26" s="173"/>
      <c r="I26" s="173"/>
      <c r="J26" s="173"/>
      <c r="K26" s="267">
        <v>250000</v>
      </c>
      <c r="L26" s="268"/>
      <c r="P26" s="138"/>
      <c r="Q26" s="139"/>
      <c r="R26" s="131"/>
      <c r="S26" s="131"/>
      <c r="T26" s="131"/>
      <c r="U26" s="131"/>
      <c r="V26" s="131"/>
      <c r="W26" s="131"/>
      <c r="X26" s="131"/>
      <c r="Y26" s="131"/>
      <c r="Z26" s="131"/>
      <c r="AA26" s="131"/>
      <c r="AB26" s="131"/>
      <c r="AC26" s="131"/>
      <c r="AD26" s="131"/>
    </row>
    <row r="27" spans="2:31" x14ac:dyDescent="0.25">
      <c r="B27" s="262"/>
      <c r="C27" s="4">
        <v>1.3</v>
      </c>
      <c r="D27" s="173" t="s">
        <v>67</v>
      </c>
      <c r="E27" s="173"/>
      <c r="F27" s="173"/>
      <c r="G27" s="173"/>
      <c r="H27" s="173"/>
      <c r="I27" s="173"/>
      <c r="J27" s="173"/>
      <c r="K27" s="267">
        <v>155000</v>
      </c>
      <c r="L27" s="268"/>
      <c r="P27" s="138"/>
      <c r="Q27" s="139"/>
      <c r="R27" s="131"/>
      <c r="S27" s="131"/>
      <c r="T27" s="131"/>
      <c r="U27" s="131"/>
      <c r="V27" s="131"/>
      <c r="W27" s="131"/>
      <c r="X27" s="131"/>
      <c r="Y27" s="131"/>
      <c r="Z27" s="131"/>
      <c r="AA27" s="131"/>
      <c r="AB27" s="131"/>
      <c r="AC27" s="131"/>
      <c r="AD27" s="131"/>
    </row>
    <row r="28" spans="2:31" x14ac:dyDescent="0.25">
      <c r="B28" s="262"/>
      <c r="C28" s="4">
        <v>1.4</v>
      </c>
      <c r="D28" s="173" t="s">
        <v>68</v>
      </c>
      <c r="E28" s="173"/>
      <c r="F28" s="173"/>
      <c r="G28" s="173"/>
      <c r="H28" s="173"/>
      <c r="I28" s="173"/>
      <c r="J28" s="173"/>
      <c r="K28" s="267">
        <v>235000</v>
      </c>
      <c r="L28" s="268"/>
      <c r="P28" s="138"/>
      <c r="Q28" s="139"/>
      <c r="R28" s="131"/>
      <c r="S28" s="131"/>
      <c r="T28" s="131"/>
      <c r="U28" s="131"/>
      <c r="V28" s="131"/>
      <c r="W28" s="131"/>
      <c r="X28" s="131"/>
      <c r="Y28" s="131"/>
      <c r="Z28" s="131"/>
      <c r="AA28" s="131"/>
      <c r="AB28" s="131"/>
      <c r="AC28" s="131"/>
      <c r="AD28" s="131"/>
    </row>
    <row r="29" spans="2:31" x14ac:dyDescent="0.25">
      <c r="B29" s="262"/>
      <c r="C29" s="4">
        <v>1.5</v>
      </c>
      <c r="D29" s="173" t="s">
        <v>69</v>
      </c>
      <c r="E29" s="173"/>
      <c r="F29" s="173"/>
      <c r="G29" s="173"/>
      <c r="H29" s="173"/>
      <c r="I29" s="173"/>
      <c r="J29" s="173"/>
      <c r="K29" s="267">
        <v>170000</v>
      </c>
      <c r="L29" s="268"/>
      <c r="P29" s="138"/>
      <c r="Q29" s="139"/>
      <c r="R29" s="131"/>
      <c r="S29" s="131"/>
      <c r="T29" s="131"/>
      <c r="U29" s="131"/>
      <c r="V29" s="131"/>
      <c r="W29" s="131"/>
      <c r="X29" s="131"/>
      <c r="Y29" s="131"/>
      <c r="Z29" s="131"/>
      <c r="AA29" s="131"/>
      <c r="AB29" s="131"/>
      <c r="AC29" s="131"/>
      <c r="AD29" s="131"/>
    </row>
    <row r="30" spans="2:31" x14ac:dyDescent="0.25">
      <c r="B30" s="262"/>
      <c r="C30" s="4">
        <v>1.6</v>
      </c>
      <c r="D30" s="173" t="s">
        <v>70</v>
      </c>
      <c r="E30" s="173"/>
      <c r="F30" s="173"/>
      <c r="G30" s="173"/>
      <c r="H30" s="173"/>
      <c r="I30" s="173"/>
      <c r="J30" s="173"/>
      <c r="K30" s="267">
        <v>330000</v>
      </c>
      <c r="L30" s="268"/>
      <c r="P30" s="138"/>
      <c r="Q30" s="139"/>
      <c r="R30" s="131"/>
      <c r="S30" s="131"/>
      <c r="T30" s="131"/>
      <c r="U30" s="131"/>
      <c r="V30" s="131"/>
      <c r="W30" s="131"/>
      <c r="X30" s="131"/>
      <c r="Y30" s="131"/>
      <c r="Z30" s="131"/>
      <c r="AA30" s="131"/>
      <c r="AB30" s="131"/>
      <c r="AC30" s="131"/>
      <c r="AD30" s="131"/>
    </row>
    <row r="31" spans="2:31" x14ac:dyDescent="0.25">
      <c r="B31" s="262"/>
      <c r="C31" s="4">
        <v>1.7</v>
      </c>
      <c r="D31" s="173" t="s">
        <v>71</v>
      </c>
      <c r="E31" s="173"/>
      <c r="F31" s="173"/>
      <c r="G31" s="173"/>
      <c r="H31" s="173"/>
      <c r="I31" s="173"/>
      <c r="J31" s="173"/>
      <c r="K31" s="267">
        <v>172000</v>
      </c>
      <c r="L31" s="268"/>
      <c r="P31" s="138"/>
      <c r="Q31" s="139"/>
      <c r="R31" s="131"/>
      <c r="S31" s="131"/>
      <c r="T31" s="131"/>
      <c r="U31" s="131"/>
      <c r="V31" s="131"/>
      <c r="W31" s="131"/>
      <c r="X31" s="131"/>
      <c r="Y31" s="131"/>
      <c r="Z31" s="131"/>
      <c r="AA31" s="131"/>
      <c r="AB31" s="131"/>
      <c r="AC31" s="131"/>
      <c r="AD31" s="131"/>
    </row>
    <row r="32" spans="2:31" x14ac:dyDescent="0.25">
      <c r="B32" s="262"/>
      <c r="C32" s="4">
        <v>1.8</v>
      </c>
      <c r="D32" s="173" t="s">
        <v>79</v>
      </c>
      <c r="E32" s="173"/>
      <c r="F32" s="173"/>
      <c r="G32" s="173"/>
      <c r="H32" s="173"/>
      <c r="I32" s="173"/>
      <c r="J32" s="173"/>
      <c r="K32" s="267">
        <v>80000</v>
      </c>
      <c r="L32" s="268"/>
      <c r="P32" s="138"/>
      <c r="Q32" s="139"/>
      <c r="R32" s="131"/>
      <c r="S32" s="131"/>
      <c r="T32" s="131"/>
      <c r="U32" s="131"/>
      <c r="V32" s="131"/>
      <c r="W32" s="131"/>
      <c r="X32" s="131"/>
      <c r="Y32" s="131"/>
      <c r="Z32" s="131"/>
      <c r="AA32" s="131"/>
      <c r="AB32" s="131"/>
      <c r="AC32" s="131"/>
      <c r="AD32" s="131"/>
    </row>
    <row r="33" spans="2:30" ht="15" customHeight="1" x14ac:dyDescent="0.25">
      <c r="B33" s="262"/>
      <c r="C33" s="4">
        <v>1.9</v>
      </c>
      <c r="D33" s="173" t="s">
        <v>73</v>
      </c>
      <c r="E33" s="173"/>
      <c r="F33" s="173"/>
      <c r="G33" s="173"/>
      <c r="H33" s="173"/>
      <c r="I33" s="173"/>
      <c r="J33" s="173"/>
      <c r="K33" s="267">
        <v>265000</v>
      </c>
      <c r="L33" s="268"/>
      <c r="P33" s="138"/>
      <c r="Q33" s="139"/>
      <c r="R33" s="131"/>
      <c r="S33" s="131"/>
      <c r="T33" s="131"/>
      <c r="U33" s="131"/>
      <c r="V33" s="131"/>
      <c r="W33" s="131"/>
      <c r="X33" s="131"/>
      <c r="Y33" s="131"/>
      <c r="Z33" s="131"/>
      <c r="AA33" s="131"/>
      <c r="AB33" s="131"/>
      <c r="AC33" s="131"/>
      <c r="AD33" s="131"/>
    </row>
    <row r="34" spans="2:30" x14ac:dyDescent="0.25">
      <c r="B34" s="262"/>
      <c r="C34" s="77">
        <v>1.1000000000000001</v>
      </c>
      <c r="D34" s="173" t="s">
        <v>80</v>
      </c>
      <c r="E34" s="173"/>
      <c r="F34" s="173"/>
      <c r="G34" s="173"/>
      <c r="H34" s="173"/>
      <c r="I34" s="173"/>
      <c r="J34" s="173"/>
      <c r="K34" s="267"/>
      <c r="L34" s="268"/>
      <c r="P34" s="138"/>
      <c r="Q34" s="131"/>
      <c r="R34" s="131"/>
      <c r="S34" s="131"/>
      <c r="T34" s="131"/>
      <c r="U34" s="131"/>
      <c r="V34" s="131"/>
      <c r="W34" s="131"/>
      <c r="X34" s="131"/>
      <c r="Y34" s="131"/>
      <c r="Z34" s="131"/>
      <c r="AA34" s="131"/>
      <c r="AB34" s="131"/>
      <c r="AC34" s="131"/>
      <c r="AD34" s="131"/>
    </row>
    <row r="35" spans="2:30" x14ac:dyDescent="0.25">
      <c r="B35" s="262"/>
      <c r="C35" s="4">
        <v>1.1100000000000001</v>
      </c>
      <c r="D35" s="173" t="s">
        <v>75</v>
      </c>
      <c r="E35" s="173"/>
      <c r="F35" s="173"/>
      <c r="G35" s="173"/>
      <c r="H35" s="173"/>
      <c r="I35" s="173"/>
      <c r="J35" s="173"/>
      <c r="K35" s="267">
        <v>95000</v>
      </c>
      <c r="L35" s="268"/>
      <c r="P35" s="138"/>
      <c r="Q35" s="139"/>
      <c r="R35" s="131"/>
      <c r="S35" s="131"/>
      <c r="T35" s="131"/>
      <c r="U35" s="131"/>
      <c r="V35" s="131"/>
      <c r="W35" s="131"/>
      <c r="X35" s="131"/>
      <c r="Y35" s="131"/>
      <c r="Z35" s="131"/>
      <c r="AA35" s="131"/>
      <c r="AB35" s="131"/>
      <c r="AC35" s="131"/>
      <c r="AD35" s="131"/>
    </row>
    <row r="36" spans="2:30" ht="15" customHeight="1" x14ac:dyDescent="0.25">
      <c r="B36" s="262"/>
      <c r="C36" s="4">
        <v>1.1200000000000001</v>
      </c>
      <c r="D36" s="173" t="s">
        <v>76</v>
      </c>
      <c r="E36" s="173"/>
      <c r="F36" s="173"/>
      <c r="G36" s="173"/>
      <c r="H36" s="173"/>
      <c r="I36" s="173"/>
      <c r="J36" s="173"/>
      <c r="K36" s="267">
        <v>140000</v>
      </c>
      <c r="L36" s="268"/>
      <c r="O36" s="144"/>
      <c r="P36" s="138"/>
      <c r="Q36" s="140"/>
      <c r="R36" s="131"/>
      <c r="S36" s="131"/>
      <c r="T36" s="131"/>
      <c r="U36" s="131"/>
      <c r="V36" s="131"/>
      <c r="W36" s="131"/>
      <c r="X36" s="131"/>
      <c r="Y36" s="131"/>
      <c r="Z36" s="131"/>
      <c r="AA36" s="131"/>
      <c r="AB36" s="131"/>
      <c r="AC36" s="131"/>
      <c r="AD36" s="131"/>
    </row>
    <row r="37" spans="2:30" ht="15" customHeight="1" x14ac:dyDescent="0.25">
      <c r="B37" s="262"/>
      <c r="C37" s="4">
        <v>1.1299999999999999</v>
      </c>
      <c r="D37" s="184" t="s">
        <v>77</v>
      </c>
      <c r="E37" s="185"/>
      <c r="F37" s="185"/>
      <c r="G37" s="185"/>
      <c r="H37" s="185"/>
      <c r="I37" s="185"/>
      <c r="J37" s="175"/>
      <c r="K37" s="267">
        <v>135000</v>
      </c>
      <c r="L37" s="268"/>
      <c r="O37" s="144"/>
      <c r="P37" s="138"/>
      <c r="Q37" s="140"/>
      <c r="R37" s="131"/>
      <c r="S37" s="131"/>
      <c r="T37" s="131"/>
      <c r="U37" s="131"/>
      <c r="V37" s="131"/>
      <c r="W37" s="131"/>
      <c r="X37" s="131"/>
      <c r="Y37" s="131"/>
      <c r="Z37" s="131"/>
      <c r="AA37" s="131"/>
      <c r="AB37" s="131"/>
      <c r="AC37" s="131"/>
      <c r="AD37" s="131"/>
    </row>
    <row r="38" spans="2:30" ht="15" customHeight="1" x14ac:dyDescent="0.25">
      <c r="B38" s="262"/>
      <c r="C38" s="4">
        <v>1.1399999999999999</v>
      </c>
      <c r="D38" s="173" t="s">
        <v>27</v>
      </c>
      <c r="E38" s="173"/>
      <c r="F38" s="173"/>
      <c r="G38" s="173"/>
      <c r="H38" s="173"/>
      <c r="I38" s="173"/>
      <c r="J38" s="173"/>
      <c r="K38" s="267">
        <v>150000</v>
      </c>
      <c r="L38" s="268"/>
      <c r="O38" s="144"/>
      <c r="P38" s="138"/>
      <c r="Q38" s="140"/>
      <c r="R38" s="131"/>
      <c r="S38" s="131"/>
      <c r="T38" s="131"/>
      <c r="U38" s="131"/>
      <c r="V38" s="131"/>
      <c r="W38" s="131"/>
      <c r="X38" s="131"/>
      <c r="Y38" s="131"/>
      <c r="Z38" s="131"/>
      <c r="AA38" s="131"/>
      <c r="AB38" s="131"/>
      <c r="AC38" s="131"/>
      <c r="AD38" s="131"/>
    </row>
    <row r="39" spans="2:30" ht="15" customHeight="1" x14ac:dyDescent="0.25">
      <c r="B39" s="262"/>
      <c r="C39" s="4">
        <v>1.1499999999999999</v>
      </c>
      <c r="D39" s="173" t="s">
        <v>78</v>
      </c>
      <c r="E39" s="173"/>
      <c r="F39" s="173"/>
      <c r="G39" s="173"/>
      <c r="H39" s="173"/>
      <c r="I39" s="173"/>
      <c r="J39" s="173"/>
      <c r="K39" s="267">
        <v>250000</v>
      </c>
      <c r="L39" s="268"/>
      <c r="P39" s="131"/>
      <c r="Q39" s="131"/>
      <c r="R39" s="131"/>
      <c r="S39" s="131"/>
      <c r="T39" s="131"/>
      <c r="U39" s="131"/>
      <c r="V39" s="131"/>
      <c r="W39" s="131"/>
      <c r="X39" s="131"/>
      <c r="Y39" s="131"/>
      <c r="Z39" s="131"/>
      <c r="AA39" s="131"/>
      <c r="AB39" s="131"/>
      <c r="AC39" s="131"/>
      <c r="AD39" s="131"/>
    </row>
    <row r="40" spans="2:30" s="2" customFormat="1" ht="15" customHeight="1" x14ac:dyDescent="0.25">
      <c r="B40" s="262"/>
      <c r="C40" s="270" t="s">
        <v>38</v>
      </c>
      <c r="D40" s="270"/>
      <c r="E40" s="270"/>
      <c r="F40" s="270"/>
      <c r="G40" s="270"/>
      <c r="H40" s="270"/>
      <c r="I40" s="270"/>
      <c r="J40" s="270"/>
      <c r="K40" s="271">
        <f>SUM(K25:L39)</f>
        <v>2727000</v>
      </c>
      <c r="L40" s="272"/>
      <c r="O40" s="143"/>
      <c r="P40" s="141"/>
      <c r="Q40" s="131"/>
      <c r="R40" s="134"/>
      <c r="S40" s="134"/>
      <c r="T40" s="134"/>
      <c r="U40" s="134"/>
      <c r="V40" s="134"/>
      <c r="W40" s="134"/>
      <c r="X40" s="134"/>
      <c r="Y40" s="134"/>
      <c r="Z40" s="134"/>
      <c r="AA40" s="134"/>
      <c r="AB40" s="134"/>
      <c r="AC40" s="134"/>
      <c r="AD40" s="134"/>
    </row>
    <row r="41" spans="2:30" x14ac:dyDescent="0.25">
      <c r="B41" s="262"/>
      <c r="C41" s="265" t="s">
        <v>39</v>
      </c>
      <c r="D41" s="265"/>
      <c r="E41" s="265"/>
      <c r="F41" s="265"/>
      <c r="G41" s="265"/>
      <c r="H41" s="265"/>
      <c r="I41" s="265"/>
      <c r="J41" s="265"/>
      <c r="K41" s="265"/>
      <c r="L41" s="266"/>
      <c r="P41" s="131"/>
      <c r="Q41" s="131"/>
      <c r="R41" s="131"/>
      <c r="S41" s="131"/>
      <c r="T41" s="131"/>
      <c r="U41" s="131"/>
      <c r="V41" s="131"/>
      <c r="W41" s="131"/>
      <c r="X41" s="131"/>
      <c r="Y41" s="131"/>
      <c r="Z41" s="131"/>
      <c r="AA41" s="131"/>
      <c r="AB41" s="131"/>
      <c r="AC41" s="131"/>
      <c r="AD41" s="131"/>
    </row>
    <row r="42" spans="2:30" x14ac:dyDescent="0.25">
      <c r="B42" s="262"/>
      <c r="C42" s="233" t="s">
        <v>35</v>
      </c>
      <c r="D42" s="233"/>
      <c r="E42" s="233"/>
      <c r="F42" s="233"/>
      <c r="G42" s="234" t="s">
        <v>45</v>
      </c>
      <c r="H42" s="234"/>
      <c r="I42" s="124" t="s">
        <v>46</v>
      </c>
      <c r="J42" s="123" t="s">
        <v>47</v>
      </c>
      <c r="K42" s="235" t="s">
        <v>48</v>
      </c>
      <c r="L42" s="236"/>
      <c r="P42" s="159" t="s">
        <v>155</v>
      </c>
      <c r="Q42" s="162"/>
      <c r="R42" s="162"/>
      <c r="S42" s="162"/>
      <c r="T42" s="162"/>
      <c r="U42" s="162"/>
      <c r="V42" s="162"/>
      <c r="W42" s="162"/>
      <c r="X42" s="162"/>
      <c r="Y42" s="162"/>
      <c r="Z42" s="162"/>
      <c r="AA42" s="162"/>
      <c r="AB42" s="162"/>
      <c r="AC42" s="131"/>
      <c r="AD42" s="131"/>
    </row>
    <row r="43" spans="2:30" x14ac:dyDescent="0.25">
      <c r="B43" s="262"/>
      <c r="C43" s="4">
        <v>1.1599999999999999</v>
      </c>
      <c r="D43" s="269" t="s">
        <v>7</v>
      </c>
      <c r="E43" s="269"/>
      <c r="F43" s="269"/>
      <c r="G43" s="234"/>
      <c r="H43" s="234"/>
      <c r="I43" s="124"/>
      <c r="J43" s="123"/>
      <c r="K43" s="238">
        <f>SUM(K44:L50)</f>
        <v>169500</v>
      </c>
      <c r="L43" s="239"/>
      <c r="P43" s="131"/>
      <c r="Q43" s="131"/>
      <c r="R43" s="131"/>
      <c r="S43" s="131"/>
      <c r="T43" s="131"/>
      <c r="U43" s="131"/>
      <c r="V43" s="131"/>
      <c r="W43" s="131"/>
      <c r="X43" s="131"/>
      <c r="Y43" s="131"/>
      <c r="Z43" s="131"/>
      <c r="AA43" s="131"/>
      <c r="AB43" s="131"/>
      <c r="AC43" s="131"/>
      <c r="AD43" s="131"/>
    </row>
    <row r="44" spans="2:30" ht="13.9" customHeight="1" x14ac:dyDescent="0.25">
      <c r="B44" s="262"/>
      <c r="C44" s="4" t="s">
        <v>113</v>
      </c>
      <c r="D44" s="273" t="s">
        <v>93</v>
      </c>
      <c r="E44" s="273"/>
      <c r="F44" s="273"/>
      <c r="G44" s="237">
        <v>1</v>
      </c>
      <c r="H44" s="237"/>
      <c r="I44" s="122" t="s">
        <v>149</v>
      </c>
      <c r="J44" s="103">
        <v>25000</v>
      </c>
      <c r="K44" s="238">
        <f>J44*G44</f>
        <v>25000</v>
      </c>
      <c r="L44" s="239"/>
      <c r="P44" s="131"/>
      <c r="Q44" s="131"/>
      <c r="R44" s="131"/>
      <c r="S44" s="131"/>
      <c r="T44" s="131"/>
      <c r="U44" s="131"/>
      <c r="V44" s="131"/>
      <c r="W44" s="131"/>
      <c r="X44" s="131"/>
      <c r="Y44" s="131"/>
      <c r="Z44" s="131"/>
      <c r="AA44" s="131"/>
      <c r="AB44" s="131"/>
      <c r="AC44" s="131"/>
      <c r="AD44" s="131"/>
    </row>
    <row r="45" spans="2:30" ht="13.9" customHeight="1" x14ac:dyDescent="0.25">
      <c r="B45" s="262"/>
      <c r="C45" s="4" t="s">
        <v>114</v>
      </c>
      <c r="D45" s="273" t="s">
        <v>94</v>
      </c>
      <c r="E45" s="273"/>
      <c r="F45" s="273"/>
      <c r="G45" s="237">
        <v>1</v>
      </c>
      <c r="H45" s="237"/>
      <c r="I45" s="122" t="s">
        <v>149</v>
      </c>
      <c r="J45" s="103">
        <v>22000</v>
      </c>
      <c r="K45" s="238">
        <f t="shared" ref="K45:K50" si="0">J45*G45</f>
        <v>22000</v>
      </c>
      <c r="L45" s="239"/>
      <c r="P45" s="131"/>
      <c r="Q45" s="131"/>
      <c r="R45" s="131"/>
      <c r="S45" s="131"/>
      <c r="T45" s="131"/>
      <c r="U45" s="131"/>
      <c r="V45" s="131"/>
      <c r="W45" s="131"/>
      <c r="X45" s="131"/>
      <c r="Y45" s="131"/>
      <c r="Z45" s="131"/>
      <c r="AA45" s="131"/>
      <c r="AB45" s="131"/>
      <c r="AC45" s="131"/>
      <c r="AD45" s="131"/>
    </row>
    <row r="46" spans="2:30" ht="13.9" customHeight="1" x14ac:dyDescent="0.25">
      <c r="B46" s="262"/>
      <c r="C46" s="4" t="s">
        <v>115</v>
      </c>
      <c r="D46" s="273" t="s">
        <v>95</v>
      </c>
      <c r="E46" s="273"/>
      <c r="F46" s="273"/>
      <c r="G46" s="237">
        <v>1</v>
      </c>
      <c r="H46" s="237"/>
      <c r="I46" s="122" t="s">
        <v>149</v>
      </c>
      <c r="J46" s="103">
        <v>22000</v>
      </c>
      <c r="K46" s="238">
        <f t="shared" si="0"/>
        <v>22000</v>
      </c>
      <c r="L46" s="239"/>
      <c r="P46" s="131"/>
      <c r="Q46" s="131"/>
      <c r="R46" s="131"/>
      <c r="S46" s="131"/>
      <c r="T46" s="131"/>
      <c r="U46" s="131"/>
      <c r="V46" s="131"/>
      <c r="W46" s="131"/>
      <c r="X46" s="131"/>
      <c r="Y46" s="131"/>
      <c r="Z46" s="131"/>
      <c r="AA46" s="131"/>
      <c r="AB46" s="131"/>
      <c r="AC46" s="131"/>
      <c r="AD46" s="131"/>
    </row>
    <row r="47" spans="2:30" ht="13.9" customHeight="1" x14ac:dyDescent="0.25">
      <c r="B47" s="262"/>
      <c r="C47" s="4" t="s">
        <v>116</v>
      </c>
      <c r="D47" s="273" t="s">
        <v>96</v>
      </c>
      <c r="E47" s="273"/>
      <c r="F47" s="273"/>
      <c r="G47" s="237">
        <v>1</v>
      </c>
      <c r="H47" s="237"/>
      <c r="I47" s="122" t="s">
        <v>149</v>
      </c>
      <c r="J47" s="103">
        <v>15000</v>
      </c>
      <c r="K47" s="238">
        <f t="shared" si="0"/>
        <v>15000</v>
      </c>
      <c r="L47" s="239"/>
      <c r="P47" s="131"/>
      <c r="Q47" s="131"/>
      <c r="R47" s="131"/>
      <c r="S47" s="131"/>
      <c r="T47" s="131"/>
      <c r="U47" s="131"/>
      <c r="V47" s="131"/>
      <c r="W47" s="131"/>
      <c r="X47" s="131"/>
      <c r="Y47" s="131"/>
      <c r="Z47" s="131"/>
      <c r="AA47" s="131"/>
      <c r="AB47" s="131"/>
      <c r="AC47" s="131"/>
      <c r="AD47" s="131"/>
    </row>
    <row r="48" spans="2:30" ht="13.9" customHeight="1" x14ac:dyDescent="0.25">
      <c r="B48" s="262"/>
      <c r="C48" s="4" t="s">
        <v>117</v>
      </c>
      <c r="D48" s="273" t="s">
        <v>97</v>
      </c>
      <c r="E48" s="273"/>
      <c r="F48" s="273"/>
      <c r="G48" s="237">
        <v>1</v>
      </c>
      <c r="H48" s="237"/>
      <c r="I48" s="122" t="s">
        <v>149</v>
      </c>
      <c r="J48" s="103">
        <v>38000</v>
      </c>
      <c r="K48" s="238">
        <f t="shared" si="0"/>
        <v>38000</v>
      </c>
      <c r="L48" s="239"/>
      <c r="P48" s="131"/>
      <c r="Q48" s="131"/>
      <c r="R48" s="131"/>
      <c r="S48" s="131"/>
      <c r="T48" s="131"/>
      <c r="U48" s="131"/>
      <c r="V48" s="131"/>
      <c r="W48" s="131"/>
      <c r="X48" s="131"/>
      <c r="Y48" s="131"/>
      <c r="Z48" s="131"/>
      <c r="AA48" s="131"/>
      <c r="AB48" s="131"/>
      <c r="AC48" s="131"/>
      <c r="AD48" s="131"/>
    </row>
    <row r="49" spans="2:30" ht="13.9" customHeight="1" x14ac:dyDescent="0.25">
      <c r="B49" s="262"/>
      <c r="C49" s="4" t="s">
        <v>118</v>
      </c>
      <c r="D49" s="273" t="s">
        <v>98</v>
      </c>
      <c r="E49" s="273"/>
      <c r="F49" s="273"/>
      <c r="G49" s="237">
        <v>1</v>
      </c>
      <c r="H49" s="237"/>
      <c r="I49" s="122" t="s">
        <v>149</v>
      </c>
      <c r="J49" s="103">
        <v>35000</v>
      </c>
      <c r="K49" s="238">
        <f t="shared" si="0"/>
        <v>35000</v>
      </c>
      <c r="L49" s="239"/>
      <c r="P49" s="131"/>
      <c r="Q49" s="131"/>
      <c r="R49" s="131"/>
      <c r="S49" s="131"/>
      <c r="T49" s="131"/>
      <c r="U49" s="131"/>
      <c r="V49" s="131"/>
      <c r="W49" s="131"/>
      <c r="X49" s="131"/>
      <c r="Y49" s="131"/>
      <c r="Z49" s="131"/>
      <c r="AA49" s="131"/>
      <c r="AB49" s="131"/>
      <c r="AC49" s="131"/>
      <c r="AD49" s="131"/>
    </row>
    <row r="50" spans="2:30" ht="13.9" customHeight="1" x14ac:dyDescent="0.25">
      <c r="B50" s="262"/>
      <c r="C50" s="4" t="s">
        <v>119</v>
      </c>
      <c r="D50" s="273" t="s">
        <v>99</v>
      </c>
      <c r="E50" s="273"/>
      <c r="F50" s="273"/>
      <c r="G50" s="237">
        <v>1</v>
      </c>
      <c r="H50" s="237"/>
      <c r="I50" s="122" t="s">
        <v>150</v>
      </c>
      <c r="J50" s="103">
        <v>12500</v>
      </c>
      <c r="K50" s="238">
        <f t="shared" si="0"/>
        <v>12500</v>
      </c>
      <c r="L50" s="239"/>
      <c r="P50" s="131"/>
      <c r="Q50" s="131"/>
      <c r="R50" s="131"/>
      <c r="S50" s="131"/>
      <c r="T50" s="131"/>
      <c r="U50" s="131"/>
      <c r="V50" s="131"/>
      <c r="W50" s="131"/>
      <c r="X50" s="131"/>
      <c r="Y50" s="131"/>
      <c r="Z50" s="131"/>
      <c r="AA50" s="131"/>
      <c r="AB50" s="131"/>
      <c r="AC50" s="131"/>
      <c r="AD50" s="131"/>
    </row>
    <row r="51" spans="2:30" x14ac:dyDescent="0.25">
      <c r="B51" s="262"/>
      <c r="C51" s="4">
        <v>1.17</v>
      </c>
      <c r="D51" s="269" t="s">
        <v>22</v>
      </c>
      <c r="E51" s="269"/>
      <c r="F51" s="269"/>
      <c r="G51" s="237">
        <v>5</v>
      </c>
      <c r="H51" s="237"/>
      <c r="I51" s="108" t="s">
        <v>40</v>
      </c>
      <c r="J51" s="127">
        <f>K40</f>
        <v>2727000</v>
      </c>
      <c r="K51" s="238">
        <f>J51*G51%</f>
        <v>136350</v>
      </c>
      <c r="L51" s="239"/>
      <c r="P51" s="131"/>
      <c r="Q51" s="131"/>
      <c r="R51" s="131"/>
      <c r="S51" s="131"/>
      <c r="T51" s="131"/>
      <c r="U51" s="131"/>
      <c r="V51" s="131"/>
      <c r="W51" s="131"/>
      <c r="X51" s="131"/>
      <c r="Y51" s="131"/>
      <c r="Z51" s="131"/>
      <c r="AA51" s="131"/>
      <c r="AB51" s="131"/>
      <c r="AC51" s="131"/>
      <c r="AD51" s="131"/>
    </row>
    <row r="52" spans="2:30" ht="15" x14ac:dyDescent="0.25">
      <c r="B52" s="262"/>
      <c r="C52" s="4">
        <v>1.18</v>
      </c>
      <c r="D52" s="269" t="s">
        <v>6</v>
      </c>
      <c r="E52" s="269"/>
      <c r="F52" s="269"/>
      <c r="G52" s="237">
        <v>45</v>
      </c>
      <c r="H52" s="237"/>
      <c r="I52" s="122" t="s">
        <v>42</v>
      </c>
      <c r="J52" s="102">
        <v>1500</v>
      </c>
      <c r="K52" s="238">
        <f>J52*G52</f>
        <v>67500</v>
      </c>
      <c r="L52" s="239"/>
      <c r="O52" s="143" t="s">
        <v>42</v>
      </c>
      <c r="P52" s="159" t="s">
        <v>158</v>
      </c>
      <c r="Q52" s="158"/>
      <c r="R52" s="158"/>
      <c r="S52" s="158"/>
      <c r="T52" s="158"/>
      <c r="U52" s="158"/>
      <c r="V52" s="158"/>
      <c r="W52" s="158"/>
      <c r="X52" s="158"/>
      <c r="Y52" s="158"/>
      <c r="Z52" s="158"/>
      <c r="AA52" s="131"/>
      <c r="AB52" s="131"/>
      <c r="AC52" s="131"/>
      <c r="AD52" s="131"/>
    </row>
    <row r="53" spans="2:30" x14ac:dyDescent="0.25">
      <c r="B53" s="262"/>
      <c r="C53" s="276" t="s">
        <v>43</v>
      </c>
      <c r="D53" s="276"/>
      <c r="E53" s="276"/>
      <c r="F53" s="276"/>
      <c r="G53" s="276"/>
      <c r="H53" s="276"/>
      <c r="I53" s="276"/>
      <c r="J53" s="276"/>
      <c r="K53" s="271">
        <f>K43+K51+K52</f>
        <v>373350</v>
      </c>
      <c r="L53" s="272"/>
      <c r="O53" s="143" t="s">
        <v>164</v>
      </c>
      <c r="P53" s="131"/>
      <c r="Q53" s="131"/>
      <c r="R53" s="131"/>
      <c r="S53" s="131"/>
      <c r="T53" s="131"/>
      <c r="U53" s="131"/>
      <c r="V53" s="131"/>
      <c r="W53" s="131"/>
      <c r="X53" s="131"/>
      <c r="Y53" s="131"/>
      <c r="Z53" s="131"/>
      <c r="AA53" s="131"/>
      <c r="AB53" s="131"/>
      <c r="AC53" s="131"/>
      <c r="AD53" s="131"/>
    </row>
    <row r="54" spans="2:30" ht="6.75" customHeight="1" x14ac:dyDescent="0.25">
      <c r="B54" s="262"/>
      <c r="C54" s="277"/>
      <c r="D54" s="277"/>
      <c r="E54" s="277"/>
      <c r="F54" s="277"/>
      <c r="G54" s="277"/>
      <c r="H54" s="277"/>
      <c r="I54" s="277"/>
      <c r="J54" s="277"/>
      <c r="K54" s="277"/>
      <c r="L54" s="278"/>
      <c r="O54" s="143" t="s">
        <v>41</v>
      </c>
      <c r="P54" s="131"/>
      <c r="Q54" s="131"/>
      <c r="R54" s="131"/>
      <c r="S54" s="131"/>
      <c r="T54" s="131"/>
      <c r="U54" s="131"/>
      <c r="V54" s="131"/>
      <c r="W54" s="131"/>
      <c r="X54" s="131"/>
      <c r="Y54" s="131"/>
      <c r="Z54" s="131"/>
      <c r="AA54" s="131"/>
      <c r="AB54" s="131"/>
      <c r="AC54" s="131"/>
      <c r="AD54" s="131"/>
    </row>
    <row r="55" spans="2:30" ht="13.5" thickBot="1" x14ac:dyDescent="0.3">
      <c r="B55" s="262"/>
      <c r="C55" s="279" t="s">
        <v>82</v>
      </c>
      <c r="D55" s="279"/>
      <c r="E55" s="279"/>
      <c r="F55" s="279"/>
      <c r="G55" s="279"/>
      <c r="H55" s="279"/>
      <c r="I55" s="279"/>
      <c r="J55" s="279"/>
      <c r="K55" s="280">
        <f>K40+K53</f>
        <v>3100350</v>
      </c>
      <c r="L55" s="281"/>
      <c r="P55" s="131"/>
      <c r="Q55" s="131"/>
      <c r="R55" s="131"/>
      <c r="S55" s="131"/>
      <c r="T55" s="131"/>
      <c r="U55" s="131"/>
      <c r="V55" s="131"/>
      <c r="W55" s="131"/>
      <c r="X55" s="131"/>
      <c r="Y55" s="131"/>
      <c r="Z55" s="131"/>
      <c r="AA55" s="131"/>
      <c r="AB55" s="131"/>
      <c r="AC55" s="131"/>
      <c r="AD55" s="131"/>
    </row>
    <row r="56" spans="2:30" s="2" customFormat="1" x14ac:dyDescent="0.25">
      <c r="B56" s="80">
        <v>2</v>
      </c>
      <c r="C56" s="282" t="s">
        <v>44</v>
      </c>
      <c r="D56" s="282"/>
      <c r="E56" s="282"/>
      <c r="F56" s="282"/>
      <c r="G56" s="282"/>
      <c r="H56" s="282"/>
      <c r="I56" s="282"/>
      <c r="J56" s="282"/>
      <c r="K56" s="282"/>
      <c r="L56" s="283"/>
      <c r="O56" s="143"/>
      <c r="P56" s="134"/>
      <c r="Q56" s="131"/>
      <c r="R56" s="134"/>
      <c r="S56" s="134"/>
      <c r="T56" s="134"/>
      <c r="U56" s="134"/>
      <c r="V56" s="134"/>
      <c r="W56" s="134"/>
      <c r="X56" s="134"/>
      <c r="Y56" s="134"/>
      <c r="Z56" s="134"/>
      <c r="AA56" s="134"/>
      <c r="AB56" s="134"/>
      <c r="AC56" s="134"/>
      <c r="AD56" s="134"/>
    </row>
    <row r="57" spans="2:30" x14ac:dyDescent="0.25">
      <c r="B57" s="20"/>
      <c r="C57" s="233" t="s">
        <v>35</v>
      </c>
      <c r="D57" s="233"/>
      <c r="E57" s="233"/>
      <c r="F57" s="233"/>
      <c r="G57" s="234" t="s">
        <v>45</v>
      </c>
      <c r="H57" s="234"/>
      <c r="I57" s="124" t="s">
        <v>46</v>
      </c>
      <c r="J57" s="123" t="s">
        <v>47</v>
      </c>
      <c r="K57" s="235" t="s">
        <v>48</v>
      </c>
      <c r="L57" s="236"/>
      <c r="P57" s="131"/>
      <c r="Q57" s="131"/>
      <c r="R57" s="131"/>
      <c r="S57" s="131"/>
      <c r="T57" s="131"/>
      <c r="U57" s="131"/>
      <c r="V57" s="131"/>
      <c r="W57" s="131"/>
      <c r="X57" s="131"/>
      <c r="Y57" s="131"/>
      <c r="Z57" s="131"/>
      <c r="AA57" s="131"/>
      <c r="AB57" s="131"/>
      <c r="AC57" s="131"/>
      <c r="AD57" s="131"/>
    </row>
    <row r="58" spans="2:30" ht="51.75" customHeight="1" x14ac:dyDescent="0.25">
      <c r="B58" s="20"/>
      <c r="C58" s="274" t="s">
        <v>49</v>
      </c>
      <c r="D58" s="274"/>
      <c r="E58" s="274"/>
      <c r="F58" s="274"/>
      <c r="G58" s="237">
        <v>5</v>
      </c>
      <c r="H58" s="237"/>
      <c r="I58" s="122" t="s">
        <v>40</v>
      </c>
      <c r="J58" s="126">
        <f>K40+K43+K51</f>
        <v>3032850</v>
      </c>
      <c r="K58" s="238">
        <f>G58%*J58</f>
        <v>151642.5</v>
      </c>
      <c r="L58" s="239"/>
      <c r="O58" s="143" t="s">
        <v>40</v>
      </c>
      <c r="P58" s="159" t="s">
        <v>173</v>
      </c>
      <c r="Q58" s="162"/>
      <c r="R58" s="162"/>
      <c r="S58" s="162"/>
      <c r="T58" s="162"/>
      <c r="U58" s="162"/>
      <c r="V58" s="162"/>
      <c r="W58" s="162"/>
      <c r="X58" s="162"/>
      <c r="Y58" s="162"/>
      <c r="Z58" s="162"/>
      <c r="AA58" s="162"/>
      <c r="AB58" s="162"/>
      <c r="AC58" s="158"/>
      <c r="AD58" s="158"/>
    </row>
    <row r="59" spans="2:30" ht="15" customHeight="1" x14ac:dyDescent="0.25">
      <c r="B59" s="20"/>
      <c r="C59" s="274" t="s">
        <v>122</v>
      </c>
      <c r="D59" s="274"/>
      <c r="E59" s="274"/>
      <c r="F59" s="274"/>
      <c r="G59" s="237">
        <v>34</v>
      </c>
      <c r="H59" s="237"/>
      <c r="I59" s="108" t="s">
        <v>40</v>
      </c>
      <c r="J59" s="125">
        <f>K55+K58</f>
        <v>3251992.5</v>
      </c>
      <c r="K59" s="238">
        <f>G59%*J59</f>
        <v>1105677.4500000002</v>
      </c>
      <c r="L59" s="239"/>
      <c r="O59" s="143" t="s">
        <v>41</v>
      </c>
      <c r="P59" s="159" t="s">
        <v>165</v>
      </c>
      <c r="Q59" s="231"/>
      <c r="R59" s="231"/>
      <c r="S59" s="231"/>
      <c r="T59" s="231"/>
      <c r="U59" s="231"/>
      <c r="V59" s="231"/>
      <c r="W59" s="231"/>
      <c r="X59" s="231"/>
      <c r="Y59" s="231"/>
      <c r="Z59" s="231"/>
      <c r="AA59" s="231"/>
      <c r="AB59" s="231"/>
      <c r="AC59" s="231"/>
      <c r="AD59" s="231"/>
    </row>
    <row r="60" spans="2:30" ht="37.5" customHeight="1" x14ac:dyDescent="0.25">
      <c r="B60" s="20"/>
      <c r="C60" s="173" t="s">
        <v>171</v>
      </c>
      <c r="D60" s="274"/>
      <c r="E60" s="274"/>
      <c r="F60" s="274"/>
      <c r="G60" s="275">
        <v>1</v>
      </c>
      <c r="H60" s="275"/>
      <c r="I60" s="108" t="s">
        <v>40</v>
      </c>
      <c r="J60" s="125">
        <f>K55+K58</f>
        <v>3251992.5</v>
      </c>
      <c r="K60" s="295">
        <f>G60%*J60</f>
        <v>32519.924999999999</v>
      </c>
      <c r="L60" s="296"/>
      <c r="P60" s="159" t="s">
        <v>167</v>
      </c>
      <c r="Q60" s="162"/>
      <c r="R60" s="162"/>
      <c r="S60" s="162"/>
      <c r="T60" s="162"/>
      <c r="U60" s="162"/>
      <c r="V60" s="162"/>
      <c r="W60" s="162"/>
      <c r="X60" s="162"/>
      <c r="Y60" s="162"/>
      <c r="Z60" s="162"/>
      <c r="AA60" s="162"/>
      <c r="AB60" s="162"/>
      <c r="AC60" s="147"/>
      <c r="AD60" s="147"/>
    </row>
    <row r="61" spans="2:30" x14ac:dyDescent="0.25">
      <c r="B61" s="20"/>
      <c r="C61" s="276" t="s">
        <v>50</v>
      </c>
      <c r="D61" s="276"/>
      <c r="E61" s="276"/>
      <c r="F61" s="276"/>
      <c r="G61" s="276"/>
      <c r="H61" s="276"/>
      <c r="I61" s="276"/>
      <c r="J61" s="276"/>
      <c r="K61" s="271">
        <f>K59+K58+K60</f>
        <v>1289839.8750000002</v>
      </c>
      <c r="L61" s="272"/>
      <c r="P61" s="131"/>
      <c r="Q61" s="131"/>
      <c r="R61" s="131"/>
      <c r="S61" s="131"/>
      <c r="T61" s="131"/>
      <c r="U61" s="131"/>
      <c r="V61" s="131"/>
      <c r="W61" s="131"/>
      <c r="X61" s="131"/>
      <c r="Y61" s="131"/>
      <c r="Z61" s="131"/>
      <c r="AA61" s="131"/>
      <c r="AB61" s="131"/>
      <c r="AC61" s="131"/>
      <c r="AD61" s="131"/>
    </row>
    <row r="62" spans="2:30" ht="6.75" customHeight="1" thickBot="1" x14ac:dyDescent="0.3">
      <c r="B62" s="16"/>
      <c r="C62" s="284"/>
      <c r="D62" s="285"/>
      <c r="E62" s="285"/>
      <c r="F62" s="285"/>
      <c r="G62" s="285"/>
      <c r="H62" s="285"/>
      <c r="I62" s="285"/>
      <c r="J62" s="285"/>
      <c r="K62" s="285"/>
      <c r="L62" s="28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ht="65.25" customHeight="1" x14ac:dyDescent="0.25">
      <c r="B64" s="287" t="s">
        <v>63</v>
      </c>
      <c r="C64" s="288"/>
      <c r="D64" s="288"/>
      <c r="E64" s="288"/>
      <c r="F64" s="288"/>
      <c r="G64" s="288"/>
      <c r="H64" s="288"/>
      <c r="I64" s="288"/>
      <c r="J64" s="288"/>
      <c r="K64" s="289">
        <f>K55+K61</f>
        <v>4390189.875</v>
      </c>
      <c r="L64" s="29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291">
        <f>E14/1000</f>
        <v>4</v>
      </c>
      <c r="F67" s="292"/>
      <c r="G67" s="2" t="s">
        <v>52</v>
      </c>
      <c r="H67" s="2"/>
      <c r="I67" s="2"/>
      <c r="J67" s="86" t="s">
        <v>53</v>
      </c>
      <c r="K67" s="336">
        <f>K64/E67</f>
        <v>1097547.46875</v>
      </c>
      <c r="L67" s="337"/>
      <c r="P67" s="232" t="s">
        <v>161</v>
      </c>
      <c r="Q67" s="231"/>
      <c r="R67" s="231"/>
      <c r="S67" s="231"/>
      <c r="T67" s="231"/>
      <c r="U67" s="231"/>
      <c r="V67" s="231"/>
      <c r="W67" s="231"/>
      <c r="X67" s="231"/>
      <c r="Y67" s="231"/>
      <c r="Z67" s="231"/>
      <c r="AA67" s="231"/>
      <c r="AB67" s="231"/>
      <c r="AC67" s="231"/>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38"/>
      <c r="C71" s="339"/>
      <c r="D71" s="339"/>
      <c r="E71" s="339"/>
      <c r="F71" s="339"/>
      <c r="G71" s="339"/>
      <c r="H71" s="339"/>
      <c r="I71" s="339"/>
      <c r="J71" s="339"/>
      <c r="K71" s="339"/>
      <c r="L71" s="34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Q72" s="2"/>
    </row>
    <row r="73" spans="2:30" ht="6.75" customHeight="1" x14ac:dyDescent="0.25">
      <c r="B73" s="9"/>
      <c r="C73" s="11"/>
      <c r="D73" s="11"/>
      <c r="E73" s="11"/>
      <c r="F73" s="11"/>
      <c r="G73" s="11"/>
      <c r="H73" s="11"/>
      <c r="I73" s="11"/>
      <c r="J73" s="11"/>
      <c r="K73" s="11"/>
      <c r="L73" s="12"/>
    </row>
    <row r="74" spans="2:30" s="2" customFormat="1" x14ac:dyDescent="0.25">
      <c r="B74" s="101" t="s">
        <v>55</v>
      </c>
      <c r="C74" s="302" t="s">
        <v>1</v>
      </c>
      <c r="D74" s="302"/>
      <c r="E74" s="302"/>
      <c r="F74" s="302"/>
      <c r="G74" s="303" t="s">
        <v>2</v>
      </c>
      <c r="H74" s="303"/>
      <c r="I74" s="303" t="s">
        <v>3</v>
      </c>
      <c r="J74" s="303"/>
      <c r="K74" s="303" t="s">
        <v>4</v>
      </c>
      <c r="L74" s="304"/>
      <c r="O74" s="143"/>
      <c r="Q74" s="1"/>
    </row>
    <row r="75" spans="2:30" ht="15" x14ac:dyDescent="0.25">
      <c r="B75" s="72"/>
      <c r="C75" s="180"/>
      <c r="D75" s="180"/>
      <c r="E75" s="180"/>
      <c r="F75" s="180"/>
      <c r="G75" s="177" t="s">
        <v>146</v>
      </c>
      <c r="H75" s="177"/>
      <c r="I75" s="177" t="s">
        <v>147</v>
      </c>
      <c r="J75" s="177"/>
      <c r="K75" s="194">
        <v>44751</v>
      </c>
      <c r="L75" s="195"/>
      <c r="P75" s="159" t="s">
        <v>148</v>
      </c>
      <c r="Q75" s="158"/>
      <c r="R75" s="158"/>
      <c r="S75" s="158"/>
      <c r="T75" s="158"/>
      <c r="U75" s="158"/>
    </row>
    <row r="76" spans="2:30" x14ac:dyDescent="0.25">
      <c r="B76" s="72"/>
      <c r="C76" s="180"/>
      <c r="D76" s="180"/>
      <c r="E76" s="180"/>
      <c r="F76" s="180"/>
      <c r="G76" s="177"/>
      <c r="H76" s="177"/>
      <c r="I76" s="177"/>
      <c r="J76" s="177"/>
      <c r="K76" s="194"/>
      <c r="L76" s="195"/>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297" t="s">
        <v>86</v>
      </c>
      <c r="D79" s="297"/>
      <c r="E79" s="297"/>
      <c r="F79" s="297"/>
      <c r="G79" s="297"/>
      <c r="H79" s="297"/>
      <c r="I79" s="297"/>
      <c r="J79" s="297"/>
      <c r="K79" s="297"/>
      <c r="L79" s="298"/>
    </row>
    <row r="80" spans="2:30" ht="6.6" customHeight="1" x14ac:dyDescent="0.25">
      <c r="C80" s="165"/>
      <c r="D80" s="165"/>
      <c r="E80" s="165"/>
      <c r="F80" s="165"/>
      <c r="G80" s="165"/>
      <c r="H80" s="165"/>
      <c r="I80" s="165"/>
      <c r="J80" s="165"/>
      <c r="K80" s="165"/>
      <c r="L80" s="165"/>
    </row>
    <row r="81" spans="3:12" x14ac:dyDescent="0.25">
      <c r="C81" s="165"/>
      <c r="D81" s="165"/>
      <c r="E81" s="165"/>
      <c r="F81" s="165"/>
      <c r="G81" s="165"/>
      <c r="H81" s="165"/>
      <c r="I81" s="165"/>
      <c r="J81" s="165"/>
      <c r="K81" s="165"/>
      <c r="L81" s="165"/>
    </row>
    <row r="82" spans="3:12" ht="12" customHeight="1" x14ac:dyDescent="0.25">
      <c r="C82" s="165"/>
      <c r="D82" s="165"/>
      <c r="E82" s="165"/>
      <c r="F82" s="165"/>
      <c r="G82" s="165"/>
      <c r="H82" s="165"/>
      <c r="I82" s="165"/>
      <c r="J82" s="165"/>
      <c r="K82" s="165"/>
      <c r="L82" s="165"/>
    </row>
  </sheetData>
  <sheetProtection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S7:X7"/>
    <mergeCell ref="P8:AB8"/>
    <mergeCell ref="P9:AB9"/>
    <mergeCell ref="P14:AE14"/>
    <mergeCell ref="P16:AE16"/>
    <mergeCell ref="P18:AE18"/>
    <mergeCell ref="P12:AA12"/>
    <mergeCell ref="P75:U75"/>
    <mergeCell ref="P24:W24"/>
    <mergeCell ref="P42:AB42"/>
    <mergeCell ref="P52:Z52"/>
    <mergeCell ref="P58:AD58"/>
    <mergeCell ref="P67:AC67"/>
    <mergeCell ref="Y7:AB7"/>
    <mergeCell ref="P60:AB60"/>
    <mergeCell ref="P59:AD59"/>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14</xdr:row>
                    <xdr:rowOff>66675</xdr:rowOff>
                  </from>
                  <to>
                    <xdr:col>9</xdr:col>
                    <xdr:colOff>1562100</xdr:colOff>
                    <xdr:row>15</xdr:row>
                    <xdr:rowOff>171450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57150</xdr:colOff>
                    <xdr:row>14</xdr:row>
                    <xdr:rowOff>66675</xdr:rowOff>
                  </from>
                  <to>
                    <xdr:col>9</xdr:col>
                    <xdr:colOff>1562100</xdr:colOff>
                    <xdr:row>15</xdr:row>
                    <xdr:rowOff>171450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tabSelected="1" topLeftCell="A4" zoomScaleNormal="100" zoomScaleSheetLayoutView="100" workbookViewId="0">
      <selection activeCell="Q7" sqref="Q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223" t="s">
        <v>111</v>
      </c>
      <c r="B2" s="223"/>
      <c r="C2" s="223"/>
      <c r="D2" s="223"/>
      <c r="E2" s="223"/>
      <c r="F2" s="223"/>
      <c r="G2" s="223"/>
      <c r="H2" s="223"/>
      <c r="I2" s="223"/>
      <c r="J2" s="223"/>
      <c r="K2" s="223"/>
      <c r="L2" s="223"/>
      <c r="M2" s="223"/>
    </row>
    <row r="3" spans="1:30" ht="15" customHeight="1" x14ac:dyDescent="0.25">
      <c r="A3" s="223"/>
      <c r="B3" s="223"/>
      <c r="C3" s="223"/>
      <c r="D3" s="223"/>
      <c r="E3" s="223"/>
      <c r="F3" s="223"/>
      <c r="G3" s="223"/>
      <c r="H3" s="223"/>
      <c r="I3" s="223"/>
      <c r="J3" s="223"/>
      <c r="K3" s="223"/>
      <c r="L3" s="223"/>
      <c r="M3" s="223"/>
    </row>
    <row r="4" spans="1:30" ht="15" customHeight="1" x14ac:dyDescent="0.25">
      <c r="A4" s="223"/>
      <c r="B4" s="223"/>
      <c r="C4" s="223"/>
      <c r="D4" s="223"/>
      <c r="E4" s="223"/>
      <c r="F4" s="223"/>
      <c r="G4" s="223"/>
      <c r="H4" s="223"/>
      <c r="I4" s="223"/>
      <c r="J4" s="223"/>
      <c r="K4" s="223"/>
      <c r="L4" s="223"/>
      <c r="M4" s="223"/>
    </row>
    <row r="5" spans="1:30" ht="15" customHeight="1" x14ac:dyDescent="0.25">
      <c r="A5" s="223"/>
      <c r="B5" s="223"/>
      <c r="C5" s="223"/>
      <c r="D5" s="223"/>
      <c r="E5" s="223"/>
      <c r="F5" s="223"/>
      <c r="G5" s="223"/>
      <c r="H5" s="223"/>
      <c r="I5" s="223"/>
      <c r="J5" s="223"/>
      <c r="K5" s="223"/>
      <c r="L5" s="223"/>
      <c r="M5" s="223"/>
    </row>
    <row r="6" spans="1:30" ht="6" customHeight="1" x14ac:dyDescent="0.25">
      <c r="A6" s="223"/>
      <c r="B6" s="223"/>
      <c r="C6" s="223"/>
      <c r="D6" s="223"/>
      <c r="E6" s="223"/>
      <c r="F6" s="223"/>
      <c r="G6" s="223"/>
      <c r="H6" s="223"/>
      <c r="I6" s="223"/>
      <c r="J6" s="223"/>
      <c r="K6" s="223"/>
      <c r="L6" s="223"/>
      <c r="M6" s="223"/>
    </row>
    <row r="7" spans="1:30" ht="46.9" customHeight="1" thickBot="1" x14ac:dyDescent="0.25">
      <c r="A7" s="327" t="s">
        <v>120</v>
      </c>
      <c r="B7" s="327"/>
      <c r="C7" s="327"/>
      <c r="D7" s="327"/>
      <c r="E7" s="327"/>
      <c r="F7" s="327"/>
      <c r="G7" s="327"/>
      <c r="H7" s="327"/>
      <c r="I7" s="327"/>
      <c r="J7" s="327"/>
      <c r="K7" s="327"/>
      <c r="L7" s="327"/>
      <c r="M7" s="327"/>
      <c r="O7" s="133" t="s">
        <v>124</v>
      </c>
    </row>
    <row r="8" spans="1:30" ht="15" customHeight="1" x14ac:dyDescent="0.25">
      <c r="A8" s="328" t="s">
        <v>5</v>
      </c>
      <c r="B8" s="329"/>
      <c r="C8" s="329"/>
      <c r="D8" s="330" t="str">
        <f>'Option Comparison Costs'!E8</f>
        <v>R5 - Navan Road - Dublin</v>
      </c>
      <c r="E8" s="331"/>
      <c r="F8" s="331"/>
      <c r="G8" s="331"/>
      <c r="H8" s="331"/>
      <c r="I8" s="331"/>
      <c r="J8" s="331"/>
      <c r="K8" s="331"/>
      <c r="L8" s="331"/>
      <c r="M8" s="332"/>
    </row>
    <row r="9" spans="1:30" ht="6.75" customHeight="1" x14ac:dyDescent="0.25">
      <c r="A9" s="324"/>
      <c r="B9" s="325"/>
      <c r="C9" s="325"/>
      <c r="D9" s="325"/>
      <c r="E9" s="325"/>
      <c r="F9" s="325"/>
      <c r="G9" s="325"/>
      <c r="H9" s="325"/>
      <c r="I9" s="325"/>
      <c r="J9" s="325"/>
      <c r="K9" s="325"/>
      <c r="L9" s="325"/>
      <c r="M9" s="326"/>
    </row>
    <row r="10" spans="1:30" ht="15" customHeight="1" x14ac:dyDescent="0.25">
      <c r="A10" s="318" t="s">
        <v>100</v>
      </c>
      <c r="B10" s="221"/>
      <c r="C10" s="221"/>
      <c r="D10" s="319" t="str">
        <f>'Option Comparison Costs'!E10</f>
        <v>DLR/22/001 5G</v>
      </c>
      <c r="E10" s="333"/>
      <c r="F10" s="221" t="s">
        <v>101</v>
      </c>
      <c r="G10" s="221"/>
      <c r="H10" s="221"/>
      <c r="I10" s="221"/>
      <c r="J10" s="148"/>
      <c r="K10" s="148"/>
      <c r="L10" s="322" t="str">
        <f>'Option Comparison Costs'!L10</f>
        <v>Sally Gate - South Dublin Council</v>
      </c>
      <c r="M10" s="323"/>
      <c r="O10" s="159" t="s">
        <v>169</v>
      </c>
      <c r="P10" s="158"/>
      <c r="Q10" s="158"/>
      <c r="R10" s="158"/>
      <c r="S10" s="158"/>
      <c r="T10" s="158"/>
      <c r="U10" s="158"/>
      <c r="V10" s="158"/>
      <c r="W10" s="158"/>
      <c r="X10" s="158"/>
      <c r="Y10" s="158"/>
      <c r="Z10" s="158"/>
      <c r="AA10" s="158"/>
      <c r="AB10" s="158"/>
      <c r="AC10" s="158"/>
      <c r="AD10" s="158"/>
    </row>
    <row r="11" spans="1:30" ht="6.75" customHeight="1" x14ac:dyDescent="0.25">
      <c r="A11" s="324"/>
      <c r="B11" s="325"/>
      <c r="C11" s="325"/>
      <c r="D11" s="325"/>
      <c r="E11" s="325"/>
      <c r="F11" s="325"/>
      <c r="G11" s="325"/>
      <c r="H11" s="325"/>
      <c r="I11" s="325"/>
      <c r="J11" s="325"/>
      <c r="K11" s="325"/>
      <c r="L11" s="325"/>
      <c r="M11" s="326"/>
    </row>
    <row r="12" spans="1:30" ht="15" customHeight="1" x14ac:dyDescent="0.25">
      <c r="A12" s="318" t="s">
        <v>102</v>
      </c>
      <c r="B12" s="221"/>
      <c r="C12" s="221"/>
      <c r="D12" s="319" t="s">
        <v>174</v>
      </c>
      <c r="E12" s="333"/>
      <c r="F12" s="334" t="s">
        <v>103</v>
      </c>
      <c r="G12" s="321"/>
      <c r="H12" s="321"/>
      <c r="I12" s="321"/>
      <c r="J12" s="153"/>
      <c r="K12" s="153"/>
      <c r="L12" s="322">
        <f>'Option Comparison Costs'!L12</f>
        <v>44751</v>
      </c>
      <c r="M12" s="323"/>
      <c r="O12" s="159" t="s">
        <v>169</v>
      </c>
      <c r="P12" s="158"/>
      <c r="Q12" s="158"/>
      <c r="R12" s="158"/>
      <c r="S12" s="158"/>
      <c r="T12" s="158"/>
      <c r="U12" s="158"/>
      <c r="V12" s="158"/>
      <c r="W12" s="158"/>
      <c r="X12" s="158"/>
      <c r="Y12" s="158"/>
      <c r="Z12" s="158"/>
      <c r="AA12" s="158"/>
      <c r="AB12" s="158"/>
      <c r="AC12" s="158"/>
      <c r="AD12" s="158"/>
    </row>
    <row r="13" spans="1:30" ht="6.75" customHeight="1" x14ac:dyDescent="0.25">
      <c r="A13" s="324"/>
      <c r="B13" s="325"/>
      <c r="C13" s="325"/>
      <c r="D13" s="325"/>
      <c r="E13" s="325"/>
      <c r="F13" s="325"/>
      <c r="G13" s="325"/>
      <c r="H13" s="325"/>
      <c r="I13" s="325"/>
      <c r="J13" s="325"/>
      <c r="K13" s="325"/>
      <c r="L13" s="325"/>
      <c r="M13" s="326"/>
    </row>
    <row r="14" spans="1:30" ht="14.45" customHeight="1" x14ac:dyDescent="0.25">
      <c r="A14" s="318" t="s">
        <v>104</v>
      </c>
      <c r="B14" s="221"/>
      <c r="C14" s="221"/>
      <c r="D14" s="319" t="str">
        <f>'Option Comparison Costs'!E14</f>
        <v>South Dublin Council</v>
      </c>
      <c r="E14" s="320"/>
      <c r="F14" s="321" t="s">
        <v>17</v>
      </c>
      <c r="G14" s="321"/>
      <c r="H14" s="321"/>
      <c r="I14" s="321"/>
      <c r="J14" s="153"/>
      <c r="K14" s="153"/>
      <c r="L14" s="322" t="str">
        <f>'Option Comparison Costs'!L14</f>
        <v>Q3 2022</v>
      </c>
      <c r="M14" s="323"/>
      <c r="O14" s="159" t="s">
        <v>169</v>
      </c>
      <c r="P14" s="158"/>
      <c r="Q14" s="158"/>
      <c r="R14" s="158"/>
      <c r="S14" s="158"/>
      <c r="T14" s="158"/>
      <c r="U14" s="158"/>
      <c r="V14" s="158"/>
      <c r="W14" s="158"/>
      <c r="X14" s="158"/>
      <c r="Y14" s="158"/>
      <c r="Z14" s="158"/>
      <c r="AA14" s="158"/>
      <c r="AB14" s="158"/>
      <c r="AC14" s="158"/>
      <c r="AD14" s="158"/>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112</v>
      </c>
      <c r="C16" s="114"/>
      <c r="D16" s="114"/>
      <c r="E16" s="114"/>
      <c r="F16" s="114"/>
      <c r="G16" s="114"/>
      <c r="H16" s="114"/>
      <c r="I16" s="342" t="s">
        <v>175</v>
      </c>
      <c r="J16" s="342" t="s">
        <v>176</v>
      </c>
      <c r="K16" s="343" t="s">
        <v>177</v>
      </c>
      <c r="L16" s="344" t="s">
        <v>178</v>
      </c>
      <c r="M16" s="345"/>
    </row>
    <row r="17" spans="1:30" ht="15" customHeight="1" x14ac:dyDescent="0.25">
      <c r="A17" s="67"/>
      <c r="B17" s="149">
        <v>1.1000000000000001</v>
      </c>
      <c r="C17" s="312" t="s">
        <v>105</v>
      </c>
      <c r="D17" s="313"/>
      <c r="E17" s="314"/>
      <c r="F17" s="315">
        <v>1</v>
      </c>
      <c r="G17" s="315"/>
      <c r="H17" s="152" t="s">
        <v>41</v>
      </c>
      <c r="I17" s="119">
        <f>SUM('Option Nr 5'!K44:L44)</f>
        <v>25000</v>
      </c>
      <c r="J17" s="354">
        <v>23</v>
      </c>
      <c r="K17" s="341">
        <f>I17/100*J17</f>
        <v>5750</v>
      </c>
      <c r="L17" s="316">
        <f>K17+I17</f>
        <v>30750</v>
      </c>
      <c r="M17" s="317"/>
      <c r="O17" s="159" t="s">
        <v>170</v>
      </c>
      <c r="P17" s="158"/>
      <c r="Q17" s="158"/>
      <c r="R17" s="158"/>
      <c r="S17" s="158"/>
      <c r="T17" s="158"/>
      <c r="U17" s="158"/>
      <c r="V17" s="158"/>
      <c r="W17" s="158"/>
      <c r="X17" s="158"/>
      <c r="Y17" s="158"/>
      <c r="Z17" s="158"/>
      <c r="AA17" s="158"/>
      <c r="AB17" s="158"/>
      <c r="AC17" s="158"/>
      <c r="AD17" s="158"/>
    </row>
    <row r="18" spans="1:30" ht="15" customHeight="1" x14ac:dyDescent="0.25">
      <c r="A18" s="67"/>
      <c r="B18" s="149">
        <v>1.2</v>
      </c>
      <c r="C18" s="312" t="s">
        <v>94</v>
      </c>
      <c r="D18" s="313"/>
      <c r="E18" s="314"/>
      <c r="F18" s="315">
        <v>1</v>
      </c>
      <c r="G18" s="315"/>
      <c r="H18" s="152" t="s">
        <v>41</v>
      </c>
      <c r="I18" s="119">
        <f>SUM('Option Nr 5'!K45:L45)</f>
        <v>22000</v>
      </c>
      <c r="J18" s="354">
        <v>23</v>
      </c>
      <c r="K18" s="341">
        <f t="shared" ref="K18:K29" si="0">I18/100*J18</f>
        <v>5060</v>
      </c>
      <c r="L18" s="316">
        <f t="shared" ref="L18:L29" si="1">K18+I18</f>
        <v>27060</v>
      </c>
      <c r="M18" s="317"/>
      <c r="O18" s="159" t="s">
        <v>170</v>
      </c>
      <c r="P18" s="158"/>
      <c r="Q18" s="158"/>
      <c r="R18" s="158"/>
      <c r="S18" s="158"/>
      <c r="T18" s="158"/>
      <c r="U18" s="158"/>
      <c r="V18" s="158"/>
      <c r="W18" s="158"/>
      <c r="X18" s="158"/>
      <c r="Y18" s="158"/>
      <c r="Z18" s="158"/>
      <c r="AA18" s="158"/>
      <c r="AB18" s="158"/>
      <c r="AC18" s="158"/>
      <c r="AD18" s="158"/>
    </row>
    <row r="19" spans="1:30" ht="15" customHeight="1" x14ac:dyDescent="0.25">
      <c r="A19" s="67"/>
      <c r="B19" s="149">
        <v>1.3</v>
      </c>
      <c r="C19" s="312" t="s">
        <v>95</v>
      </c>
      <c r="D19" s="313"/>
      <c r="E19" s="314"/>
      <c r="F19" s="315">
        <v>1</v>
      </c>
      <c r="G19" s="315"/>
      <c r="H19" s="152" t="s">
        <v>41</v>
      </c>
      <c r="I19" s="119">
        <f>SUM('Option Nr 5'!K46:L46)</f>
        <v>22000</v>
      </c>
      <c r="J19" s="354">
        <v>23</v>
      </c>
      <c r="K19" s="341">
        <f t="shared" si="0"/>
        <v>5060</v>
      </c>
      <c r="L19" s="316">
        <f t="shared" si="1"/>
        <v>27060</v>
      </c>
      <c r="M19" s="317"/>
      <c r="O19" s="159" t="s">
        <v>170</v>
      </c>
      <c r="P19" s="158"/>
      <c r="Q19" s="158"/>
      <c r="R19" s="158"/>
      <c r="S19" s="158"/>
      <c r="T19" s="158"/>
      <c r="U19" s="158"/>
      <c r="V19" s="158"/>
      <c r="W19" s="158"/>
      <c r="X19" s="158"/>
      <c r="Y19" s="158"/>
      <c r="Z19" s="158"/>
      <c r="AA19" s="158"/>
      <c r="AB19" s="158"/>
      <c r="AC19" s="158"/>
      <c r="AD19" s="158"/>
    </row>
    <row r="20" spans="1:30" ht="15" customHeight="1" x14ac:dyDescent="0.25">
      <c r="A20" s="67"/>
      <c r="B20" s="149">
        <v>1.4</v>
      </c>
      <c r="C20" s="312" t="s">
        <v>96</v>
      </c>
      <c r="D20" s="313"/>
      <c r="E20" s="314"/>
      <c r="F20" s="315">
        <v>1</v>
      </c>
      <c r="G20" s="315"/>
      <c r="H20" s="152" t="s">
        <v>41</v>
      </c>
      <c r="I20" s="119">
        <f>SUM('Option Nr 5'!K47:L47)</f>
        <v>15000</v>
      </c>
      <c r="J20" s="354">
        <v>23</v>
      </c>
      <c r="K20" s="341">
        <f t="shared" si="0"/>
        <v>3450</v>
      </c>
      <c r="L20" s="316">
        <f t="shared" si="1"/>
        <v>18450</v>
      </c>
      <c r="M20" s="317"/>
      <c r="O20" s="159" t="s">
        <v>170</v>
      </c>
      <c r="P20" s="158"/>
      <c r="Q20" s="158"/>
      <c r="R20" s="158"/>
      <c r="S20" s="158"/>
      <c r="T20" s="158"/>
      <c r="U20" s="158"/>
      <c r="V20" s="158"/>
      <c r="W20" s="158"/>
      <c r="X20" s="158"/>
      <c r="Y20" s="158"/>
      <c r="Z20" s="158"/>
      <c r="AA20" s="158"/>
      <c r="AB20" s="158"/>
      <c r="AC20" s="158"/>
      <c r="AD20" s="158"/>
    </row>
    <row r="21" spans="1:30" ht="15" customHeight="1" x14ac:dyDescent="0.25">
      <c r="A21" s="67"/>
      <c r="B21" s="149">
        <v>1.5</v>
      </c>
      <c r="C21" s="312" t="s">
        <v>97</v>
      </c>
      <c r="D21" s="313"/>
      <c r="E21" s="314"/>
      <c r="F21" s="315">
        <v>1</v>
      </c>
      <c r="G21" s="315"/>
      <c r="H21" s="152" t="s">
        <v>41</v>
      </c>
      <c r="I21" s="119">
        <f>SUM('Option Nr 5'!K48:L48)</f>
        <v>38000</v>
      </c>
      <c r="J21" s="354">
        <v>23</v>
      </c>
      <c r="K21" s="341">
        <f t="shared" si="0"/>
        <v>8740</v>
      </c>
      <c r="L21" s="316">
        <f t="shared" si="1"/>
        <v>46740</v>
      </c>
      <c r="M21" s="317"/>
      <c r="O21" s="159" t="s">
        <v>170</v>
      </c>
      <c r="P21" s="158"/>
      <c r="Q21" s="158"/>
      <c r="R21" s="158"/>
      <c r="S21" s="158"/>
      <c r="T21" s="158"/>
      <c r="U21" s="158"/>
      <c r="V21" s="158"/>
      <c r="W21" s="158"/>
      <c r="X21" s="158"/>
      <c r="Y21" s="158"/>
      <c r="Z21" s="158"/>
      <c r="AA21" s="158"/>
      <c r="AB21" s="158"/>
      <c r="AC21" s="158"/>
      <c r="AD21" s="158"/>
    </row>
    <row r="22" spans="1:30" ht="15" customHeight="1" x14ac:dyDescent="0.25">
      <c r="A22" s="67"/>
      <c r="B22" s="149">
        <v>1.6</v>
      </c>
      <c r="C22" s="312" t="s">
        <v>98</v>
      </c>
      <c r="D22" s="313"/>
      <c r="E22" s="314"/>
      <c r="F22" s="315">
        <v>1</v>
      </c>
      <c r="G22" s="315"/>
      <c r="H22" s="152" t="s">
        <v>41</v>
      </c>
      <c r="I22" s="119">
        <f>SUM('Option Nr 5'!K49:L49)</f>
        <v>35000</v>
      </c>
      <c r="J22" s="354">
        <v>23</v>
      </c>
      <c r="K22" s="341">
        <f t="shared" si="0"/>
        <v>8050</v>
      </c>
      <c r="L22" s="316">
        <f t="shared" si="1"/>
        <v>43050</v>
      </c>
      <c r="M22" s="317"/>
      <c r="O22" s="159" t="s">
        <v>170</v>
      </c>
      <c r="P22" s="158"/>
      <c r="Q22" s="158"/>
      <c r="R22" s="158"/>
      <c r="S22" s="158"/>
      <c r="T22" s="158"/>
      <c r="U22" s="158"/>
      <c r="V22" s="158"/>
      <c r="W22" s="158"/>
      <c r="X22" s="158"/>
      <c r="Y22" s="158"/>
      <c r="Z22" s="158"/>
      <c r="AA22" s="158"/>
      <c r="AB22" s="158"/>
      <c r="AC22" s="158"/>
      <c r="AD22" s="158"/>
    </row>
    <row r="23" spans="1:30" ht="15" customHeight="1" x14ac:dyDescent="0.25">
      <c r="A23" s="67"/>
      <c r="B23" s="149">
        <v>1.7</v>
      </c>
      <c r="C23" s="312" t="s">
        <v>99</v>
      </c>
      <c r="D23" s="313"/>
      <c r="E23" s="314"/>
      <c r="F23" s="315">
        <v>1</v>
      </c>
      <c r="G23" s="315"/>
      <c r="H23" s="152" t="s">
        <v>41</v>
      </c>
      <c r="I23" s="119">
        <f>SUM('Option Nr 5'!K50:L50)</f>
        <v>12500</v>
      </c>
      <c r="J23" s="354">
        <v>23</v>
      </c>
      <c r="K23" s="341">
        <f t="shared" si="0"/>
        <v>2875</v>
      </c>
      <c r="L23" s="316">
        <f t="shared" si="1"/>
        <v>15375</v>
      </c>
      <c r="M23" s="317"/>
      <c r="O23" s="159" t="s">
        <v>170</v>
      </c>
      <c r="P23" s="158"/>
      <c r="Q23" s="158"/>
      <c r="R23" s="158"/>
      <c r="S23" s="158"/>
      <c r="T23" s="158"/>
      <c r="U23" s="158"/>
      <c r="V23" s="158"/>
      <c r="W23" s="158"/>
      <c r="X23" s="158"/>
      <c r="Y23" s="158"/>
      <c r="Z23" s="158"/>
      <c r="AA23" s="158"/>
      <c r="AB23" s="158"/>
      <c r="AC23" s="158"/>
      <c r="AD23" s="158"/>
    </row>
    <row r="24" spans="1:30" ht="15" customHeight="1" x14ac:dyDescent="0.25">
      <c r="A24" s="67"/>
      <c r="B24" s="149">
        <v>1.8</v>
      </c>
      <c r="C24" s="312" t="s">
        <v>179</v>
      </c>
      <c r="D24" s="313"/>
      <c r="E24" s="314"/>
      <c r="F24" s="315">
        <v>1</v>
      </c>
      <c r="G24" s="315"/>
      <c r="H24" s="152" t="s">
        <v>41</v>
      </c>
      <c r="I24" s="119">
        <f>SUM('Option Nr 5'!K51:L51)</f>
        <v>136350</v>
      </c>
      <c r="J24" s="354">
        <v>13.5</v>
      </c>
      <c r="K24" s="341">
        <f t="shared" si="0"/>
        <v>18407.25</v>
      </c>
      <c r="L24" s="316">
        <f>K24+I24</f>
        <v>154757.25</v>
      </c>
      <c r="M24" s="317"/>
      <c r="O24" s="159" t="s">
        <v>170</v>
      </c>
      <c r="P24" s="158"/>
      <c r="Q24" s="158"/>
      <c r="R24" s="158"/>
      <c r="S24" s="158"/>
      <c r="T24" s="158"/>
      <c r="U24" s="158"/>
      <c r="V24" s="158"/>
      <c r="W24" s="158"/>
      <c r="X24" s="158"/>
      <c r="Y24" s="158"/>
      <c r="Z24" s="158"/>
      <c r="AA24" s="158"/>
      <c r="AB24" s="158"/>
      <c r="AC24" s="158"/>
      <c r="AD24" s="158"/>
    </row>
    <row r="25" spans="1:30" ht="15" customHeight="1" x14ac:dyDescent="0.25">
      <c r="A25" s="67"/>
      <c r="B25" s="149">
        <v>1.9</v>
      </c>
      <c r="C25" s="312" t="s">
        <v>180</v>
      </c>
      <c r="D25" s="313"/>
      <c r="E25" s="314"/>
      <c r="F25" s="315">
        <v>1</v>
      </c>
      <c r="G25" s="315"/>
      <c r="H25" s="152" t="s">
        <v>41</v>
      </c>
      <c r="I25" s="119">
        <f>SUM('Option Nr 5'!K52:L52)</f>
        <v>67500</v>
      </c>
      <c r="J25" s="354"/>
      <c r="K25" s="341"/>
      <c r="L25" s="316">
        <f>K25+I25</f>
        <v>67500</v>
      </c>
      <c r="M25" s="317"/>
      <c r="O25" s="159" t="s">
        <v>170</v>
      </c>
      <c r="P25" s="158"/>
      <c r="Q25" s="158"/>
      <c r="R25" s="158"/>
      <c r="S25" s="158"/>
      <c r="T25" s="158"/>
      <c r="U25" s="158"/>
      <c r="V25" s="158"/>
      <c r="W25" s="158"/>
      <c r="X25" s="158"/>
      <c r="Y25" s="158"/>
      <c r="Z25" s="158"/>
      <c r="AA25" s="158"/>
      <c r="AB25" s="158"/>
      <c r="AC25" s="158"/>
      <c r="AD25" s="158"/>
    </row>
    <row r="26" spans="1:30" ht="15" customHeight="1" x14ac:dyDescent="0.25">
      <c r="A26" s="67"/>
      <c r="B26" s="77">
        <v>1.1000000000000001</v>
      </c>
      <c r="C26" s="312" t="s">
        <v>181</v>
      </c>
      <c r="D26" s="313"/>
      <c r="E26" s="314"/>
      <c r="F26" s="315">
        <v>1</v>
      </c>
      <c r="G26" s="315"/>
      <c r="H26" s="152" t="s">
        <v>41</v>
      </c>
      <c r="I26" s="119">
        <f>SUM('Option Nr 5'!K40:L40)</f>
        <v>2727000</v>
      </c>
      <c r="J26" s="354">
        <v>13.5</v>
      </c>
      <c r="K26" s="341">
        <f t="shared" si="0"/>
        <v>368145</v>
      </c>
      <c r="L26" s="316">
        <f t="shared" si="1"/>
        <v>3095145</v>
      </c>
      <c r="M26" s="317"/>
      <c r="O26" s="159" t="s">
        <v>170</v>
      </c>
      <c r="P26" s="158"/>
      <c r="Q26" s="158"/>
      <c r="R26" s="158"/>
      <c r="S26" s="158"/>
      <c r="T26" s="158"/>
      <c r="U26" s="158"/>
      <c r="V26" s="158"/>
      <c r="W26" s="158"/>
      <c r="X26" s="158"/>
      <c r="Y26" s="158"/>
      <c r="Z26" s="158"/>
      <c r="AA26" s="158"/>
      <c r="AB26" s="158"/>
      <c r="AC26" s="158"/>
      <c r="AD26" s="158"/>
    </row>
    <row r="27" spans="1:30" ht="15" customHeight="1" x14ac:dyDescent="0.25">
      <c r="A27" s="67"/>
      <c r="B27" s="149">
        <v>1.1100000000000001</v>
      </c>
      <c r="C27" s="312" t="s">
        <v>182</v>
      </c>
      <c r="D27" s="313"/>
      <c r="E27" s="314"/>
      <c r="F27" s="315">
        <v>1</v>
      </c>
      <c r="G27" s="315"/>
      <c r="H27" s="152" t="s">
        <v>41</v>
      </c>
      <c r="I27" s="119">
        <f>SUM('Option Nr 5'!K58:L58)</f>
        <v>151642.5</v>
      </c>
      <c r="J27" s="354">
        <v>13.5</v>
      </c>
      <c r="K27" s="341">
        <f t="shared" si="0"/>
        <v>20471.737499999999</v>
      </c>
      <c r="L27" s="316">
        <f t="shared" si="1"/>
        <v>172114.23749999999</v>
      </c>
      <c r="M27" s="317"/>
      <c r="O27" s="159" t="s">
        <v>170</v>
      </c>
      <c r="P27" s="158"/>
      <c r="Q27" s="158"/>
      <c r="R27" s="158"/>
      <c r="S27" s="158"/>
      <c r="T27" s="158"/>
      <c r="U27" s="158"/>
      <c r="V27" s="158"/>
      <c r="W27" s="158"/>
      <c r="X27" s="158"/>
      <c r="Y27" s="158"/>
      <c r="Z27" s="158"/>
      <c r="AA27" s="158"/>
      <c r="AB27" s="158"/>
      <c r="AC27" s="158"/>
      <c r="AD27" s="158"/>
    </row>
    <row r="28" spans="1:30" ht="15" customHeight="1" x14ac:dyDescent="0.25">
      <c r="A28" s="67"/>
      <c r="B28" s="149">
        <v>1.1200000000000001</v>
      </c>
      <c r="C28" s="312" t="s">
        <v>183</v>
      </c>
      <c r="D28" s="313"/>
      <c r="E28" s="314"/>
      <c r="F28" s="315">
        <v>1</v>
      </c>
      <c r="G28" s="315"/>
      <c r="H28" s="152" t="s">
        <v>41</v>
      </c>
      <c r="I28" s="119">
        <f>SUM('Option Nr 5'!K59:L59)</f>
        <v>1105677.4500000002</v>
      </c>
      <c r="J28" s="354">
        <v>13.5</v>
      </c>
      <c r="K28" s="341">
        <f t="shared" si="0"/>
        <v>149266.45575000002</v>
      </c>
      <c r="L28" s="316">
        <f t="shared" si="1"/>
        <v>1254943.9057500002</v>
      </c>
      <c r="M28" s="317"/>
      <c r="O28" s="159" t="s">
        <v>170</v>
      </c>
      <c r="P28" s="158"/>
      <c r="Q28" s="158"/>
      <c r="R28" s="158"/>
      <c r="S28" s="158"/>
      <c r="T28" s="158"/>
      <c r="U28" s="158"/>
      <c r="V28" s="158"/>
      <c r="W28" s="158"/>
      <c r="X28" s="158"/>
      <c r="Y28" s="158"/>
      <c r="Z28" s="158"/>
      <c r="AA28" s="158"/>
      <c r="AB28" s="158"/>
      <c r="AC28" s="158"/>
      <c r="AD28" s="158"/>
    </row>
    <row r="29" spans="1:30" ht="15" customHeight="1" x14ac:dyDescent="0.25">
      <c r="A29" s="67"/>
      <c r="B29" s="149">
        <v>1.1299999999999999</v>
      </c>
      <c r="C29" s="312" t="s">
        <v>184</v>
      </c>
      <c r="D29" s="313"/>
      <c r="E29" s="314"/>
      <c r="F29" s="315">
        <v>1</v>
      </c>
      <c r="G29" s="315"/>
      <c r="H29" s="152" t="s">
        <v>41</v>
      </c>
      <c r="I29" s="119">
        <f>SUM('Option Nr 5'!K60:L60)</f>
        <v>32519.924999999999</v>
      </c>
      <c r="J29" s="354">
        <v>13.5</v>
      </c>
      <c r="K29" s="341">
        <f t="shared" si="0"/>
        <v>4390.189875</v>
      </c>
      <c r="L29" s="316">
        <f t="shared" si="1"/>
        <v>36910.114874999999</v>
      </c>
      <c r="M29" s="317"/>
      <c r="O29" s="159" t="s">
        <v>170</v>
      </c>
      <c r="P29" s="158"/>
      <c r="Q29" s="158"/>
      <c r="R29" s="158"/>
      <c r="S29" s="158"/>
      <c r="T29" s="158"/>
      <c r="U29" s="158"/>
      <c r="V29" s="158"/>
      <c r="W29" s="158"/>
      <c r="X29" s="158"/>
      <c r="Y29" s="158"/>
      <c r="Z29" s="158"/>
      <c r="AA29" s="158"/>
      <c r="AB29" s="158"/>
      <c r="AC29" s="158"/>
      <c r="AD29" s="158"/>
    </row>
    <row r="30" spans="1:30" ht="15" customHeight="1" x14ac:dyDescent="0.25">
      <c r="A30" s="67"/>
      <c r="B30" s="154"/>
      <c r="C30" s="155"/>
      <c r="D30" s="155"/>
      <c r="E30" s="155"/>
      <c r="F30" s="346" t="s">
        <v>185</v>
      </c>
      <c r="G30" s="347"/>
      <c r="H30" s="348"/>
      <c r="I30" s="349">
        <f>SUM(I17:I29)</f>
        <v>4390189.875</v>
      </c>
      <c r="J30" s="155"/>
      <c r="K30" s="155"/>
      <c r="L30" s="155"/>
      <c r="M30" s="156"/>
      <c r="O30" s="150"/>
      <c r="P30" s="151"/>
      <c r="Q30" s="151"/>
      <c r="R30" s="151"/>
      <c r="S30" s="151"/>
      <c r="T30" s="151"/>
      <c r="U30" s="151"/>
      <c r="V30" s="151"/>
      <c r="W30" s="151"/>
      <c r="X30" s="151"/>
      <c r="Y30" s="151"/>
      <c r="Z30" s="151"/>
      <c r="AA30" s="151"/>
      <c r="AB30" s="151"/>
      <c r="AC30" s="151"/>
      <c r="AD30" s="151"/>
    </row>
    <row r="31" spans="1:30" ht="6" customHeight="1" x14ac:dyDescent="0.25">
      <c r="A31" s="67"/>
      <c r="B31" s="305"/>
      <c r="C31" s="306"/>
      <c r="D31" s="306"/>
      <c r="E31" s="306"/>
      <c r="F31" s="306"/>
      <c r="G31" s="306"/>
      <c r="H31" s="306"/>
      <c r="I31" s="306"/>
      <c r="J31" s="306"/>
      <c r="K31" s="306"/>
      <c r="L31" s="306"/>
      <c r="M31" s="307"/>
    </row>
    <row r="32" spans="1:30" ht="15" customHeight="1" thickBot="1" x14ac:dyDescent="0.3">
      <c r="A32" s="67"/>
      <c r="B32" s="350" t="s">
        <v>191</v>
      </c>
      <c r="C32" s="351"/>
      <c r="D32" s="351"/>
      <c r="E32" s="351"/>
      <c r="F32" s="351"/>
      <c r="G32" s="351"/>
      <c r="H32" s="351"/>
      <c r="I32" s="351"/>
      <c r="J32" s="352"/>
      <c r="K32" s="353"/>
      <c r="L32" s="308">
        <f>SUM(L15:M30)</f>
        <v>4989855.5081249997</v>
      </c>
      <c r="M32" s="309"/>
      <c r="O32" s="355" t="s">
        <v>187</v>
      </c>
      <c r="P32" s="356"/>
      <c r="Q32" s="356"/>
      <c r="R32" s="356"/>
      <c r="S32" s="356"/>
      <c r="T32" s="356"/>
      <c r="U32" s="356"/>
      <c r="V32" s="356"/>
      <c r="W32" s="356"/>
      <c r="X32" s="356"/>
      <c r="Y32" s="356"/>
      <c r="Z32" s="356"/>
      <c r="AA32" s="356"/>
      <c r="AB32" s="356"/>
      <c r="AC32" s="356"/>
      <c r="AD32" s="356"/>
    </row>
    <row r="33" spans="1:13" ht="15" customHeight="1" thickBot="1" x14ac:dyDescent="0.3">
      <c r="A33" s="67"/>
      <c r="B33" s="305"/>
      <c r="C33" s="306"/>
      <c r="D33" s="306"/>
      <c r="E33" s="306"/>
      <c r="F33" s="306"/>
      <c r="G33" s="306"/>
      <c r="H33" s="306"/>
      <c r="I33" s="306"/>
      <c r="J33" s="306"/>
      <c r="K33" s="306"/>
      <c r="L33" s="306"/>
      <c r="M33" s="307"/>
    </row>
    <row r="34" spans="1:13" ht="6.75" customHeight="1" x14ac:dyDescent="0.25">
      <c r="A34" s="115"/>
      <c r="B34" s="3"/>
      <c r="C34" s="116"/>
      <c r="D34" s="3"/>
      <c r="E34" s="3"/>
      <c r="F34" s="3"/>
      <c r="G34" s="3"/>
      <c r="H34" s="3"/>
      <c r="I34" s="3"/>
      <c r="J34" s="3"/>
      <c r="K34" s="3"/>
      <c r="L34" s="3"/>
      <c r="M34" s="117"/>
    </row>
    <row r="35" spans="1:13" ht="53.25" customHeight="1" thickBot="1" x14ac:dyDescent="0.3">
      <c r="A35" s="118" t="s">
        <v>56</v>
      </c>
      <c r="B35" s="310" t="s">
        <v>106</v>
      </c>
      <c r="C35" s="310"/>
      <c r="D35" s="310"/>
      <c r="E35" s="310"/>
      <c r="F35" s="310"/>
      <c r="G35" s="310"/>
      <c r="H35" s="310"/>
      <c r="I35" s="310"/>
      <c r="J35" s="310"/>
      <c r="K35" s="310"/>
      <c r="L35" s="310"/>
      <c r="M35" s="311"/>
    </row>
    <row r="36" spans="1:13" ht="11.1" customHeight="1" x14ac:dyDescent="0.25">
      <c r="B36" s="165"/>
      <c r="C36" s="165"/>
      <c r="D36" s="165"/>
      <c r="E36" s="165"/>
      <c r="F36" s="165"/>
      <c r="G36" s="165"/>
      <c r="H36" s="165"/>
      <c r="I36" s="165"/>
      <c r="J36" s="165"/>
      <c r="K36" s="165"/>
      <c r="L36" s="165"/>
      <c r="M36" s="165"/>
    </row>
    <row r="37" spans="1:13" x14ac:dyDescent="0.25">
      <c r="B37" s="165"/>
      <c r="C37" s="165"/>
      <c r="D37" s="165"/>
      <c r="E37" s="165"/>
      <c r="F37" s="165"/>
      <c r="G37" s="165"/>
      <c r="H37" s="165"/>
      <c r="I37" s="165"/>
      <c r="J37" s="165"/>
      <c r="K37" s="165"/>
      <c r="L37" s="165"/>
      <c r="M37" s="165"/>
    </row>
    <row r="38" spans="1:13" ht="12" customHeight="1" x14ac:dyDescent="0.25">
      <c r="B38" s="165"/>
      <c r="C38" s="165"/>
      <c r="D38" s="165"/>
      <c r="E38" s="165"/>
      <c r="F38" s="165"/>
      <c r="G38" s="165"/>
      <c r="H38" s="165"/>
      <c r="I38" s="165"/>
      <c r="J38" s="165"/>
      <c r="K38" s="165"/>
      <c r="L38" s="165"/>
      <c r="M38" s="165"/>
    </row>
  </sheetData>
  <sheetProtection selectLockedCells="1"/>
  <mergeCells count="84">
    <mergeCell ref="B36:M36"/>
    <mergeCell ref="B37:M38"/>
    <mergeCell ref="B32:K32"/>
    <mergeCell ref="L32:M32"/>
    <mergeCell ref="O32:AD32"/>
    <mergeCell ref="B33:M33"/>
    <mergeCell ref="B35:M35"/>
    <mergeCell ref="L28:M28"/>
    <mergeCell ref="O28:AD28"/>
    <mergeCell ref="C29:E29"/>
    <mergeCell ref="F29:G29"/>
    <mergeCell ref="L29:M29"/>
    <mergeCell ref="O29:AD29"/>
    <mergeCell ref="L26:M26"/>
    <mergeCell ref="O26:AD26"/>
    <mergeCell ref="C27:E27"/>
    <mergeCell ref="F27:G27"/>
    <mergeCell ref="L27:M27"/>
    <mergeCell ref="O27:AD27"/>
    <mergeCell ref="L24:M24"/>
    <mergeCell ref="O24:AD24"/>
    <mergeCell ref="C25:E25"/>
    <mergeCell ref="F25:G25"/>
    <mergeCell ref="L25:M25"/>
    <mergeCell ref="O25:AD25"/>
    <mergeCell ref="A7:M7"/>
    <mergeCell ref="D8:M8"/>
    <mergeCell ref="A9:M9"/>
    <mergeCell ref="L10:M10"/>
    <mergeCell ref="O10:AD10"/>
    <mergeCell ref="A8:C8"/>
    <mergeCell ref="A10:C10"/>
    <mergeCell ref="D10:E10"/>
    <mergeCell ref="F10:I10"/>
    <mergeCell ref="A12:C12"/>
    <mergeCell ref="D12:E12"/>
    <mergeCell ref="F12:I12"/>
    <mergeCell ref="A2:M6"/>
    <mergeCell ref="A14:C14"/>
    <mergeCell ref="D14:E14"/>
    <mergeCell ref="F14:I14"/>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6:E26"/>
    <mergeCell ref="F26:G26"/>
    <mergeCell ref="C28:E28"/>
    <mergeCell ref="F28:G28"/>
    <mergeCell ref="F30:H30"/>
    <mergeCell ref="B31:M31"/>
    <mergeCell ref="A11:M11"/>
    <mergeCell ref="L12:M12"/>
    <mergeCell ref="O12:AD12"/>
    <mergeCell ref="A13:M13"/>
    <mergeCell ref="L14:M14"/>
    <mergeCell ref="O14:AD14"/>
    <mergeCell ref="L16:M16"/>
    <mergeCell ref="L17:M17"/>
    <mergeCell ref="O17:AD17"/>
    <mergeCell ref="L18:M18"/>
    <mergeCell ref="O18:AD18"/>
    <mergeCell ref="L19:M19"/>
    <mergeCell ref="O19:AD19"/>
    <mergeCell ref="L20:M20"/>
    <mergeCell ref="O20:AD20"/>
    <mergeCell ref="L21:M21"/>
    <mergeCell ref="O21:AD21"/>
    <mergeCell ref="L22:M22"/>
    <mergeCell ref="O22:AD22"/>
    <mergeCell ref="L23:M23"/>
    <mergeCell ref="O23:AD23"/>
  </mergeCells>
  <printOptions horizontalCentered="1" verticalCentered="1"/>
  <pageMargins left="0.59055118110236227" right="0" top="0" bottom="0" header="0" footer="0"/>
  <pageSetup paperSize="9" scale="94"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34" zoomScaleNormal="100" zoomScaleSheetLayoutView="100" workbookViewId="0">
      <selection activeCell="G59" sqref="G59:H59"/>
    </sheetView>
  </sheetViews>
  <sheetFormatPr defaultColWidth="9.140625" defaultRowHeight="12.75" x14ac:dyDescent="0.25"/>
  <cols>
    <col min="1" max="1" width="2.28515625" style="1" customWidth="1"/>
    <col min="2" max="2" width="9.28515625" style="1" customWidth="1"/>
    <col min="3" max="3" width="7.140625" style="1" customWidth="1"/>
    <col min="4" max="4" width="26.42578125" style="1" customWidth="1"/>
    <col min="5" max="6" width="9.140625" style="1"/>
    <col min="7" max="7" width="9.140625" style="1" customWidth="1"/>
    <col min="8" max="8" width="5.42578125" style="1" customWidth="1"/>
    <col min="9" max="9" width="9.140625" style="1"/>
    <col min="10" max="10" width="17.85546875" style="1" customWidth="1"/>
    <col min="11" max="12" width="9.140625" style="1"/>
    <col min="13" max="13" width="2.28515625" style="1" customWidth="1"/>
    <col min="14" max="14" width="2.28515625" style="1" hidden="1" customWidth="1"/>
    <col min="15" max="15" width="0" style="143" hidden="1" customWidth="1"/>
    <col min="16" max="16" width="16.85546875" style="1" bestFit="1" customWidth="1"/>
    <col min="17" max="17" width="9.140625" style="79"/>
    <col min="18" max="16384" width="9.140625" style="1"/>
  </cols>
  <sheetData>
    <row r="2" spans="2:31" ht="15.75" customHeight="1" x14ac:dyDescent="0.25">
      <c r="B2" s="223" t="s">
        <v>57</v>
      </c>
      <c r="C2" s="223"/>
      <c r="D2" s="223"/>
      <c r="E2" s="223"/>
      <c r="F2" s="223"/>
      <c r="G2" s="223"/>
      <c r="H2" s="223"/>
      <c r="I2" s="223"/>
      <c r="J2" s="223"/>
      <c r="K2" s="223"/>
      <c r="L2" s="223"/>
    </row>
    <row r="3" spans="2:31" ht="15" customHeight="1" x14ac:dyDescent="0.25">
      <c r="B3" s="223"/>
      <c r="C3" s="223"/>
      <c r="D3" s="223"/>
      <c r="E3" s="223"/>
      <c r="F3" s="223"/>
      <c r="G3" s="223"/>
      <c r="H3" s="223"/>
      <c r="I3" s="223"/>
      <c r="J3" s="223"/>
      <c r="K3" s="223"/>
      <c r="L3" s="223"/>
    </row>
    <row r="4" spans="2:31" ht="15" customHeight="1" x14ac:dyDescent="0.25">
      <c r="B4" s="223"/>
      <c r="C4" s="223"/>
      <c r="D4" s="223"/>
      <c r="E4" s="223"/>
      <c r="F4" s="223"/>
      <c r="G4" s="223"/>
      <c r="H4" s="223"/>
      <c r="I4" s="223"/>
      <c r="J4" s="223"/>
      <c r="K4" s="223"/>
      <c r="L4" s="223"/>
    </row>
    <row r="5" spans="2:31" ht="15" customHeight="1" x14ac:dyDescent="0.25">
      <c r="B5" s="223"/>
      <c r="C5" s="223"/>
      <c r="D5" s="223"/>
      <c r="E5" s="223"/>
      <c r="F5" s="223"/>
      <c r="G5" s="223"/>
      <c r="H5" s="223"/>
      <c r="I5" s="223"/>
      <c r="J5" s="223"/>
      <c r="K5" s="223"/>
      <c r="L5" s="223"/>
    </row>
    <row r="6" spans="2:31" ht="6" customHeight="1" thickBot="1" x14ac:dyDescent="0.3">
      <c r="B6" s="223"/>
      <c r="C6" s="223"/>
      <c r="D6" s="223"/>
      <c r="E6" s="223"/>
      <c r="F6" s="223"/>
      <c r="G6" s="223"/>
      <c r="H6" s="223"/>
      <c r="I6" s="223"/>
      <c r="J6" s="223"/>
      <c r="K6" s="223"/>
      <c r="L6" s="223"/>
    </row>
    <row r="7" spans="2:31" ht="33" customHeight="1" thickBot="1" x14ac:dyDescent="0.3">
      <c r="B7" s="165" t="s">
        <v>87</v>
      </c>
      <c r="C7" s="165"/>
      <c r="D7" s="165"/>
      <c r="E7" s="165"/>
      <c r="F7" s="165"/>
      <c r="G7" s="165"/>
      <c r="H7" s="165"/>
      <c r="I7" s="165"/>
      <c r="J7" s="165"/>
      <c r="K7" s="165"/>
      <c r="L7" s="165"/>
      <c r="P7" s="133" t="s">
        <v>124</v>
      </c>
      <c r="Q7" s="131"/>
      <c r="R7" s="131"/>
      <c r="S7" s="215" t="s">
        <v>125</v>
      </c>
      <c r="T7" s="216"/>
      <c r="U7" s="216"/>
      <c r="V7" s="216"/>
      <c r="W7" s="216"/>
      <c r="X7" s="217"/>
      <c r="Y7" s="157" t="s">
        <v>162</v>
      </c>
      <c r="Z7" s="231"/>
      <c r="AA7" s="231"/>
      <c r="AB7" s="231"/>
      <c r="AC7" s="131"/>
      <c r="AD7" s="131"/>
      <c r="AE7" s="131"/>
    </row>
    <row r="8" spans="2:31" ht="15" customHeight="1" x14ac:dyDescent="0.25">
      <c r="B8" s="209" t="s">
        <v>61</v>
      </c>
      <c r="C8" s="210"/>
      <c r="D8" s="210"/>
      <c r="E8" s="137">
        <v>1</v>
      </c>
      <c r="F8" s="248"/>
      <c r="G8" s="248"/>
      <c r="H8" s="248"/>
      <c r="I8" s="248"/>
      <c r="J8" s="248"/>
      <c r="K8" s="248"/>
      <c r="L8" s="249"/>
      <c r="P8" s="159" t="s">
        <v>154</v>
      </c>
      <c r="Q8" s="158"/>
      <c r="R8" s="158"/>
      <c r="S8" s="158"/>
      <c r="T8" s="158"/>
      <c r="U8" s="158"/>
      <c r="V8" s="158"/>
      <c r="W8" s="158"/>
      <c r="X8" s="158"/>
      <c r="Y8" s="158"/>
      <c r="Z8" s="158"/>
      <c r="AA8" s="158"/>
      <c r="AB8" s="158"/>
      <c r="AC8" s="131"/>
      <c r="AD8" s="131"/>
      <c r="AE8" s="131"/>
    </row>
    <row r="9" spans="2:31" ht="15" customHeight="1" thickBot="1" x14ac:dyDescent="0.3">
      <c r="B9" s="253" t="s">
        <v>85</v>
      </c>
      <c r="C9" s="254"/>
      <c r="D9" s="255"/>
      <c r="E9" s="250" t="s">
        <v>132</v>
      </c>
      <c r="F9" s="251"/>
      <c r="G9" s="251"/>
      <c r="H9" s="251"/>
      <c r="I9" s="251"/>
      <c r="J9" s="251"/>
      <c r="K9" s="251"/>
      <c r="L9" s="252"/>
      <c r="P9" s="159" t="s">
        <v>153</v>
      </c>
      <c r="Q9" s="158"/>
      <c r="R9" s="158"/>
      <c r="S9" s="158"/>
      <c r="T9" s="158"/>
      <c r="U9" s="158"/>
      <c r="V9" s="158"/>
      <c r="W9" s="158"/>
      <c r="X9" s="158"/>
      <c r="Y9" s="158"/>
      <c r="Z9" s="158"/>
      <c r="AA9" s="158"/>
      <c r="AB9" s="158"/>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5" x14ac:dyDescent="0.25">
      <c r="B12" s="169" t="s">
        <v>28</v>
      </c>
      <c r="C12" s="240"/>
      <c r="D12" s="240"/>
      <c r="E12" s="241" t="s">
        <v>134</v>
      </c>
      <c r="F12" s="242"/>
      <c r="G12" s="185" t="s">
        <v>9</v>
      </c>
      <c r="H12" s="185"/>
      <c r="I12" s="185"/>
      <c r="J12" s="207" t="s">
        <v>135</v>
      </c>
      <c r="K12" s="243"/>
      <c r="L12" s="244"/>
      <c r="O12" s="143">
        <v>3</v>
      </c>
      <c r="P12" s="159" t="s">
        <v>163</v>
      </c>
      <c r="Q12" s="231"/>
      <c r="R12" s="231"/>
      <c r="S12" s="231"/>
      <c r="T12" s="231"/>
      <c r="U12" s="231"/>
      <c r="V12" s="231"/>
      <c r="W12" s="231"/>
      <c r="X12" s="231"/>
      <c r="Y12" s="231"/>
      <c r="Z12" s="231"/>
      <c r="AA12" s="231"/>
      <c r="AB12" s="131"/>
      <c r="AC12" s="131"/>
      <c r="AD12" s="131"/>
      <c r="AE12" s="131"/>
    </row>
    <row r="13" spans="2:31" ht="6.75" customHeight="1" x14ac:dyDescent="0.25">
      <c r="B13" s="245"/>
      <c r="C13" s="246"/>
      <c r="D13" s="246"/>
      <c r="E13" s="246"/>
      <c r="F13" s="246"/>
      <c r="G13" s="246"/>
      <c r="H13" s="246"/>
      <c r="I13" s="246"/>
      <c r="J13" s="246"/>
      <c r="K13" s="246"/>
      <c r="L13" s="247"/>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69" t="s">
        <v>10</v>
      </c>
      <c r="C14" s="240"/>
      <c r="D14" s="240"/>
      <c r="E14" s="241">
        <v>2000</v>
      </c>
      <c r="F14" s="242"/>
      <c r="G14" s="184" t="s">
        <v>62</v>
      </c>
      <c r="H14" s="185"/>
      <c r="I14" s="175"/>
      <c r="J14" s="256">
        <v>2</v>
      </c>
      <c r="K14" s="256"/>
      <c r="L14" s="257"/>
      <c r="O14" s="143">
        <v>5</v>
      </c>
      <c r="P14" s="159" t="s">
        <v>151</v>
      </c>
      <c r="Q14" s="158"/>
      <c r="R14" s="158"/>
      <c r="S14" s="158"/>
      <c r="T14" s="158"/>
      <c r="U14" s="158"/>
      <c r="V14" s="158"/>
      <c r="W14" s="158"/>
      <c r="X14" s="158"/>
      <c r="Y14" s="158"/>
      <c r="Z14" s="158"/>
      <c r="AA14" s="158"/>
      <c r="AB14" s="158"/>
      <c r="AC14" s="158"/>
      <c r="AD14" s="158"/>
      <c r="AE14" s="158"/>
    </row>
    <row r="15" spans="2:31" ht="6.75" customHeight="1" x14ac:dyDescent="0.25">
      <c r="B15" s="245"/>
      <c r="C15" s="246"/>
      <c r="D15" s="246"/>
      <c r="E15" s="246"/>
      <c r="F15" s="246"/>
      <c r="G15" s="246"/>
      <c r="H15" s="246"/>
      <c r="I15" s="246"/>
      <c r="J15" s="246"/>
      <c r="K15" s="246"/>
      <c r="L15" s="247"/>
      <c r="P15" s="131"/>
      <c r="Q15" s="131"/>
      <c r="R15" s="131"/>
      <c r="S15" s="131"/>
      <c r="T15" s="131"/>
      <c r="U15" s="131"/>
      <c r="V15" s="131"/>
      <c r="W15" s="131"/>
      <c r="X15" s="131"/>
      <c r="Y15" s="131"/>
      <c r="Z15" s="131"/>
      <c r="AA15" s="131"/>
      <c r="AB15" s="131"/>
      <c r="AC15" s="131"/>
      <c r="AD15" s="131"/>
      <c r="AE15" s="131"/>
    </row>
    <row r="16" spans="2:31" ht="15" x14ac:dyDescent="0.25">
      <c r="B16" s="169" t="s">
        <v>29</v>
      </c>
      <c r="C16" s="240"/>
      <c r="D16" s="240"/>
      <c r="E16" s="241">
        <v>2</v>
      </c>
      <c r="F16" s="242"/>
      <c r="G16" s="240" t="s">
        <v>30</v>
      </c>
      <c r="H16" s="240"/>
      <c r="I16" s="240"/>
      <c r="J16" s="241"/>
      <c r="K16" s="256"/>
      <c r="L16" s="257"/>
      <c r="P16" s="159" t="s">
        <v>152</v>
      </c>
      <c r="Q16" s="158"/>
      <c r="R16" s="158"/>
      <c r="S16" s="158"/>
      <c r="T16" s="158"/>
      <c r="U16" s="158"/>
      <c r="V16" s="158"/>
      <c r="W16" s="158"/>
      <c r="X16" s="158"/>
      <c r="Y16" s="158"/>
      <c r="Z16" s="158"/>
      <c r="AA16" s="158"/>
      <c r="AB16" s="158"/>
      <c r="AC16" s="158"/>
      <c r="AD16" s="158"/>
      <c r="AE16" s="158"/>
    </row>
    <row r="17" spans="2:31" ht="6.75" customHeight="1" x14ac:dyDescent="0.25">
      <c r="B17" s="245"/>
      <c r="C17" s="246"/>
      <c r="D17" s="246"/>
      <c r="E17" s="246"/>
      <c r="F17" s="246"/>
      <c r="G17" s="246"/>
      <c r="H17" s="246"/>
      <c r="I17" s="246"/>
      <c r="J17" s="246"/>
      <c r="K17" s="246"/>
      <c r="L17" s="247"/>
      <c r="P17" s="131"/>
      <c r="Q17" s="131"/>
      <c r="R17" s="131"/>
      <c r="S17" s="131"/>
      <c r="T17" s="131"/>
      <c r="U17" s="131"/>
      <c r="V17" s="131"/>
      <c r="W17" s="131"/>
      <c r="X17" s="131"/>
      <c r="Y17" s="131"/>
      <c r="Z17" s="131"/>
      <c r="AA17" s="131"/>
      <c r="AB17" s="131"/>
      <c r="AC17" s="131"/>
      <c r="AD17" s="131"/>
      <c r="AE17" s="131"/>
    </row>
    <row r="18" spans="2:31" ht="15" x14ac:dyDescent="0.25">
      <c r="B18" s="169" t="s">
        <v>31</v>
      </c>
      <c r="C18" s="240"/>
      <c r="D18" s="240"/>
      <c r="E18" s="258" t="s">
        <v>136</v>
      </c>
      <c r="F18" s="242"/>
      <c r="G18" s="240" t="s">
        <v>32</v>
      </c>
      <c r="H18" s="240"/>
      <c r="I18" s="240"/>
      <c r="J18" s="241">
        <v>4</v>
      </c>
      <c r="K18" s="242"/>
      <c r="L18" s="75" t="s">
        <v>33</v>
      </c>
      <c r="O18" s="144"/>
      <c r="P18" s="159" t="s">
        <v>152</v>
      </c>
      <c r="Q18" s="158"/>
      <c r="R18" s="158"/>
      <c r="S18" s="158"/>
      <c r="T18" s="158"/>
      <c r="U18" s="158"/>
      <c r="V18" s="158"/>
      <c r="W18" s="158"/>
      <c r="X18" s="158"/>
      <c r="Y18" s="158"/>
      <c r="Z18" s="158"/>
      <c r="AA18" s="158"/>
      <c r="AB18" s="158"/>
      <c r="AC18" s="158"/>
      <c r="AD18" s="158"/>
      <c r="AE18" s="158"/>
    </row>
    <row r="19" spans="2:31" ht="6.75" customHeight="1" x14ac:dyDescent="0.25">
      <c r="B19" s="245"/>
      <c r="C19" s="246"/>
      <c r="D19" s="246"/>
      <c r="E19" s="246"/>
      <c r="F19" s="246"/>
      <c r="G19" s="246"/>
      <c r="H19" s="246"/>
      <c r="I19" s="246"/>
      <c r="J19" s="246"/>
      <c r="K19" s="246"/>
      <c r="L19" s="247"/>
      <c r="P19" s="131"/>
      <c r="Q19" s="131"/>
      <c r="R19" s="131"/>
      <c r="S19" s="131"/>
      <c r="T19" s="131"/>
      <c r="U19" s="131"/>
      <c r="V19" s="131"/>
      <c r="W19" s="131"/>
      <c r="X19" s="131"/>
      <c r="Y19" s="131"/>
      <c r="Z19" s="131"/>
      <c r="AA19" s="131"/>
      <c r="AB19" s="131"/>
      <c r="AC19" s="131"/>
      <c r="AD19" s="131"/>
      <c r="AE19" s="131"/>
    </row>
    <row r="20" spans="2:31" ht="14.45" customHeight="1" x14ac:dyDescent="0.25">
      <c r="B20" s="169" t="s">
        <v>26</v>
      </c>
      <c r="C20" s="240"/>
      <c r="D20" s="240"/>
      <c r="E20" s="241" t="s">
        <v>134</v>
      </c>
      <c r="F20" s="256"/>
      <c r="G20" s="256"/>
      <c r="H20" s="256"/>
      <c r="I20" s="256"/>
      <c r="J20" s="256"/>
      <c r="K20" s="256"/>
      <c r="L20" s="257"/>
      <c r="O20" s="144"/>
      <c r="P20" s="131"/>
      <c r="Q20" s="134"/>
      <c r="R20" s="131"/>
      <c r="S20" s="131"/>
      <c r="T20" s="131"/>
      <c r="U20" s="131"/>
      <c r="V20" s="131"/>
      <c r="W20" s="131"/>
      <c r="X20" s="131"/>
      <c r="Y20" s="131"/>
      <c r="Z20" s="131"/>
      <c r="AA20" s="131"/>
      <c r="AB20" s="131"/>
      <c r="AC20" s="131"/>
      <c r="AD20" s="131"/>
      <c r="AE20" s="131"/>
    </row>
    <row r="21" spans="2:31" ht="6.75" customHeight="1" thickBot="1" x14ac:dyDescent="0.3">
      <c r="B21" s="259"/>
      <c r="C21" s="260"/>
      <c r="D21" s="260"/>
      <c r="E21" s="260"/>
      <c r="F21" s="260"/>
      <c r="G21" s="260"/>
      <c r="H21" s="260"/>
      <c r="I21" s="260"/>
      <c r="J21" s="260"/>
      <c r="K21" s="260"/>
      <c r="L21" s="261"/>
      <c r="P21" s="131"/>
      <c r="Q21" s="131"/>
      <c r="R21" s="131"/>
      <c r="S21" s="131"/>
      <c r="T21" s="131"/>
      <c r="U21" s="131"/>
      <c r="V21" s="131"/>
      <c r="W21" s="131"/>
      <c r="X21" s="131"/>
      <c r="Y21" s="131"/>
      <c r="Z21" s="131"/>
      <c r="AA21" s="131"/>
      <c r="AB21" s="131"/>
      <c r="AC21" s="131"/>
      <c r="AD21" s="131"/>
      <c r="AE21" s="131"/>
    </row>
    <row r="22" spans="2:31" s="2" customFormat="1" x14ac:dyDescent="0.25">
      <c r="B22" s="262">
        <v>1</v>
      </c>
      <c r="C22" s="263" t="s">
        <v>84</v>
      </c>
      <c r="D22" s="263"/>
      <c r="E22" s="263"/>
      <c r="F22" s="263"/>
      <c r="G22" s="263"/>
      <c r="H22" s="263"/>
      <c r="I22" s="263"/>
      <c r="J22" s="263"/>
      <c r="K22" s="263"/>
      <c r="L22" s="264"/>
      <c r="O22" s="143"/>
      <c r="P22" s="134"/>
      <c r="Q22" s="131"/>
      <c r="R22" s="134"/>
      <c r="S22" s="134"/>
      <c r="T22" s="134"/>
      <c r="U22" s="134"/>
      <c r="V22" s="134"/>
      <c r="W22" s="134"/>
      <c r="X22" s="134"/>
      <c r="Y22" s="134"/>
      <c r="Z22" s="134"/>
      <c r="AA22" s="134"/>
      <c r="AB22" s="134"/>
      <c r="AC22" s="134"/>
      <c r="AD22" s="134"/>
      <c r="AE22" s="134"/>
    </row>
    <row r="23" spans="2:31" x14ac:dyDescent="0.25">
      <c r="B23" s="262"/>
      <c r="C23" s="76" t="s">
        <v>34</v>
      </c>
      <c r="D23" s="265" t="s">
        <v>35</v>
      </c>
      <c r="E23" s="265"/>
      <c r="F23" s="265"/>
      <c r="G23" s="265"/>
      <c r="H23" s="265"/>
      <c r="I23" s="265"/>
      <c r="J23" s="265"/>
      <c r="K23" s="235" t="s">
        <v>36</v>
      </c>
      <c r="L23" s="236"/>
      <c r="P23" s="131"/>
      <c r="Q23" s="131"/>
      <c r="R23" s="131"/>
      <c r="S23" s="131"/>
      <c r="T23" s="131"/>
      <c r="U23" s="131"/>
      <c r="V23" s="131"/>
      <c r="W23" s="131"/>
      <c r="X23" s="131"/>
      <c r="Y23" s="131"/>
      <c r="Z23" s="131"/>
      <c r="AA23" s="131"/>
      <c r="AB23" s="131"/>
      <c r="AC23" s="131"/>
      <c r="AD23" s="131"/>
      <c r="AE23" s="131"/>
    </row>
    <row r="24" spans="2:31" ht="15" x14ac:dyDescent="0.25">
      <c r="B24" s="262"/>
      <c r="C24" s="265" t="s">
        <v>37</v>
      </c>
      <c r="D24" s="265"/>
      <c r="E24" s="265"/>
      <c r="F24" s="265"/>
      <c r="G24" s="265"/>
      <c r="H24" s="265"/>
      <c r="I24" s="265"/>
      <c r="J24" s="265"/>
      <c r="K24" s="265"/>
      <c r="L24" s="266"/>
      <c r="P24" s="159" t="s">
        <v>160</v>
      </c>
      <c r="Q24" s="231"/>
      <c r="R24" s="231"/>
      <c r="S24" s="231"/>
      <c r="T24" s="231"/>
      <c r="U24" s="231"/>
      <c r="V24" s="231"/>
      <c r="W24" s="231"/>
      <c r="X24" s="131"/>
      <c r="Y24" s="131"/>
      <c r="Z24" s="131"/>
      <c r="AA24" s="131"/>
      <c r="AB24" s="131"/>
      <c r="AC24" s="131"/>
      <c r="AD24" s="131"/>
      <c r="AE24" s="131"/>
    </row>
    <row r="25" spans="2:31" x14ac:dyDescent="0.25">
      <c r="B25" s="262"/>
      <c r="C25" s="4">
        <v>1.1000000000000001</v>
      </c>
      <c r="D25" s="173" t="s">
        <v>65</v>
      </c>
      <c r="E25" s="173"/>
      <c r="F25" s="173"/>
      <c r="G25" s="173"/>
      <c r="H25" s="173"/>
      <c r="I25" s="173"/>
      <c r="J25" s="173"/>
      <c r="K25" s="267">
        <v>95000</v>
      </c>
      <c r="L25" s="268"/>
      <c r="P25" s="135"/>
      <c r="Q25" s="131"/>
      <c r="R25" s="131"/>
      <c r="S25" s="131"/>
      <c r="T25" s="131"/>
      <c r="U25" s="131"/>
      <c r="V25" s="131"/>
      <c r="W25" s="131"/>
      <c r="X25" s="131"/>
      <c r="Y25" s="131"/>
      <c r="Z25" s="131"/>
      <c r="AA25" s="131"/>
      <c r="AB25" s="131"/>
      <c r="AC25" s="131"/>
      <c r="AD25" s="131"/>
      <c r="AE25" s="131"/>
    </row>
    <row r="26" spans="2:31" x14ac:dyDescent="0.25">
      <c r="B26" s="262"/>
      <c r="C26" s="4">
        <v>1.2</v>
      </c>
      <c r="D26" s="173" t="s">
        <v>66</v>
      </c>
      <c r="E26" s="173"/>
      <c r="F26" s="173"/>
      <c r="G26" s="173"/>
      <c r="H26" s="173"/>
      <c r="I26" s="173"/>
      <c r="J26" s="173"/>
      <c r="K26" s="267">
        <v>80000</v>
      </c>
      <c r="L26" s="268"/>
      <c r="P26" s="135"/>
      <c r="Q26" s="131"/>
      <c r="R26" s="131"/>
      <c r="S26" s="131"/>
      <c r="T26" s="131"/>
      <c r="U26" s="131"/>
      <c r="V26" s="131"/>
      <c r="W26" s="131"/>
      <c r="X26" s="131"/>
      <c r="Y26" s="131"/>
      <c r="Z26" s="131"/>
      <c r="AA26" s="131"/>
      <c r="AB26" s="131"/>
      <c r="AC26" s="131"/>
      <c r="AD26" s="131"/>
      <c r="AE26" s="131"/>
    </row>
    <row r="27" spans="2:31" x14ac:dyDescent="0.25">
      <c r="B27" s="262"/>
      <c r="C27" s="4">
        <v>1.3</v>
      </c>
      <c r="D27" s="173" t="s">
        <v>67</v>
      </c>
      <c r="E27" s="173"/>
      <c r="F27" s="173"/>
      <c r="G27" s="173"/>
      <c r="H27" s="173"/>
      <c r="I27" s="173"/>
      <c r="J27" s="173"/>
      <c r="K27" s="267">
        <v>50000</v>
      </c>
      <c r="L27" s="268"/>
      <c r="P27" s="135"/>
      <c r="Q27" s="131"/>
      <c r="R27" s="131"/>
      <c r="S27" s="131"/>
      <c r="T27" s="131"/>
      <c r="U27" s="131"/>
      <c r="V27" s="131"/>
      <c r="W27" s="131"/>
      <c r="X27" s="131"/>
      <c r="Y27" s="131"/>
      <c r="Z27" s="131"/>
      <c r="AA27" s="131"/>
      <c r="AB27" s="131"/>
      <c r="AC27" s="131"/>
      <c r="AD27" s="131"/>
      <c r="AE27" s="131"/>
    </row>
    <row r="28" spans="2:31" x14ac:dyDescent="0.25">
      <c r="B28" s="262"/>
      <c r="C28" s="4">
        <v>1.4</v>
      </c>
      <c r="D28" s="173" t="s">
        <v>68</v>
      </c>
      <c r="E28" s="173"/>
      <c r="F28" s="173"/>
      <c r="G28" s="173"/>
      <c r="H28" s="173"/>
      <c r="I28" s="173"/>
      <c r="J28" s="173"/>
      <c r="K28" s="267">
        <v>75000</v>
      </c>
      <c r="L28" s="268"/>
      <c r="P28" s="135"/>
      <c r="Q28" s="131"/>
      <c r="R28" s="131"/>
      <c r="S28" s="131"/>
      <c r="T28" s="131"/>
      <c r="U28" s="131"/>
      <c r="V28" s="131"/>
      <c r="W28" s="131"/>
      <c r="X28" s="131"/>
      <c r="Y28" s="131"/>
      <c r="Z28" s="131"/>
      <c r="AA28" s="131"/>
      <c r="AB28" s="131"/>
      <c r="AC28" s="131"/>
      <c r="AD28" s="131"/>
      <c r="AE28" s="131"/>
    </row>
    <row r="29" spans="2:31" x14ac:dyDescent="0.25">
      <c r="B29" s="262"/>
      <c r="C29" s="4">
        <v>1.5</v>
      </c>
      <c r="D29" s="173" t="s">
        <v>69</v>
      </c>
      <c r="E29" s="173"/>
      <c r="F29" s="173"/>
      <c r="G29" s="173"/>
      <c r="H29" s="173"/>
      <c r="I29" s="173"/>
      <c r="J29" s="173"/>
      <c r="K29" s="267">
        <v>55000</v>
      </c>
      <c r="L29" s="268"/>
      <c r="P29" s="135"/>
      <c r="Q29" s="131"/>
      <c r="R29" s="131"/>
      <c r="S29" s="131"/>
      <c r="T29" s="131"/>
      <c r="U29" s="131"/>
      <c r="V29" s="131"/>
      <c r="W29" s="131"/>
      <c r="X29" s="131"/>
      <c r="Y29" s="131"/>
      <c r="Z29" s="131"/>
      <c r="AA29" s="131"/>
      <c r="AB29" s="131"/>
      <c r="AC29" s="131"/>
      <c r="AD29" s="131"/>
      <c r="AE29" s="131"/>
    </row>
    <row r="30" spans="2:31" x14ac:dyDescent="0.25">
      <c r="B30" s="262"/>
      <c r="C30" s="4">
        <v>1.6</v>
      </c>
      <c r="D30" s="173" t="s">
        <v>70</v>
      </c>
      <c r="E30" s="173"/>
      <c r="F30" s="173"/>
      <c r="G30" s="173"/>
      <c r="H30" s="173"/>
      <c r="I30" s="173"/>
      <c r="J30" s="173"/>
      <c r="K30" s="267">
        <v>105000</v>
      </c>
      <c r="L30" s="268"/>
      <c r="P30" s="135"/>
      <c r="Q30" s="131"/>
      <c r="R30" s="131"/>
      <c r="S30" s="131"/>
      <c r="T30" s="131"/>
      <c r="U30" s="131"/>
      <c r="V30" s="131"/>
      <c r="W30" s="131"/>
      <c r="X30" s="131"/>
      <c r="Y30" s="131"/>
      <c r="Z30" s="131"/>
      <c r="AA30" s="131"/>
      <c r="AB30" s="131"/>
      <c r="AC30" s="131"/>
      <c r="AD30" s="131"/>
      <c r="AE30" s="131"/>
    </row>
    <row r="31" spans="2:31" x14ac:dyDescent="0.25">
      <c r="B31" s="262"/>
      <c r="C31" s="4">
        <v>1.7</v>
      </c>
      <c r="D31" s="173" t="s">
        <v>71</v>
      </c>
      <c r="E31" s="173"/>
      <c r="F31" s="173"/>
      <c r="G31" s="173"/>
      <c r="H31" s="173"/>
      <c r="I31" s="173"/>
      <c r="J31" s="173"/>
      <c r="K31" s="267">
        <v>55000</v>
      </c>
      <c r="L31" s="268"/>
      <c r="P31" s="135"/>
      <c r="Q31" s="131"/>
      <c r="R31" s="131"/>
      <c r="S31" s="131"/>
      <c r="T31" s="131"/>
      <c r="U31" s="131"/>
      <c r="V31" s="131"/>
      <c r="W31" s="131"/>
      <c r="X31" s="131"/>
      <c r="Y31" s="131"/>
      <c r="Z31" s="131"/>
      <c r="AA31" s="131"/>
      <c r="AB31" s="131"/>
      <c r="AC31" s="131"/>
      <c r="AD31" s="131"/>
      <c r="AE31" s="131"/>
    </row>
    <row r="32" spans="2:31" x14ac:dyDescent="0.25">
      <c r="B32" s="262"/>
      <c r="C32" s="4">
        <v>1.8</v>
      </c>
      <c r="D32" s="173" t="s">
        <v>79</v>
      </c>
      <c r="E32" s="173"/>
      <c r="F32" s="173"/>
      <c r="G32" s="173"/>
      <c r="H32" s="173"/>
      <c r="I32" s="173"/>
      <c r="J32" s="173"/>
      <c r="K32" s="267">
        <v>25000</v>
      </c>
      <c r="L32" s="268"/>
      <c r="P32" s="135"/>
      <c r="Q32" s="131"/>
      <c r="R32" s="131"/>
      <c r="S32" s="131"/>
      <c r="T32" s="131"/>
      <c r="U32" s="131"/>
      <c r="V32" s="131"/>
      <c r="W32" s="131"/>
      <c r="X32" s="131"/>
      <c r="Y32" s="131"/>
      <c r="Z32" s="131"/>
      <c r="AA32" s="131"/>
      <c r="AB32" s="131"/>
      <c r="AC32" s="131"/>
      <c r="AD32" s="131"/>
      <c r="AE32" s="131"/>
    </row>
    <row r="33" spans="2:31" ht="15" customHeight="1" x14ac:dyDescent="0.25">
      <c r="B33" s="262"/>
      <c r="C33" s="4">
        <v>1.9</v>
      </c>
      <c r="D33" s="173" t="s">
        <v>73</v>
      </c>
      <c r="E33" s="173"/>
      <c r="F33" s="173"/>
      <c r="G33" s="173"/>
      <c r="H33" s="173"/>
      <c r="I33" s="173"/>
      <c r="J33" s="173"/>
      <c r="K33" s="267">
        <v>85000</v>
      </c>
      <c r="L33" s="268"/>
      <c r="P33" s="135"/>
      <c r="Q33" s="131"/>
      <c r="R33" s="131"/>
      <c r="S33" s="131"/>
      <c r="T33" s="131"/>
      <c r="U33" s="131"/>
      <c r="V33" s="131"/>
      <c r="W33" s="131"/>
      <c r="X33" s="131"/>
      <c r="Y33" s="131"/>
      <c r="Z33" s="131"/>
      <c r="AA33" s="131"/>
      <c r="AB33" s="131"/>
      <c r="AC33" s="131"/>
      <c r="AD33" s="131"/>
      <c r="AE33" s="131"/>
    </row>
    <row r="34" spans="2:31" x14ac:dyDescent="0.25">
      <c r="B34" s="262"/>
      <c r="C34" s="77">
        <v>1.1000000000000001</v>
      </c>
      <c r="D34" s="173" t="s">
        <v>80</v>
      </c>
      <c r="E34" s="173"/>
      <c r="F34" s="173"/>
      <c r="G34" s="173"/>
      <c r="H34" s="173"/>
      <c r="I34" s="173"/>
      <c r="J34" s="173"/>
      <c r="K34" s="267"/>
      <c r="L34" s="268"/>
      <c r="P34" s="131"/>
      <c r="Q34" s="131"/>
      <c r="R34" s="131"/>
      <c r="S34" s="131"/>
      <c r="T34" s="131"/>
      <c r="U34" s="131"/>
      <c r="V34" s="131"/>
      <c r="W34" s="131"/>
      <c r="X34" s="131"/>
      <c r="Y34" s="131"/>
      <c r="Z34" s="131"/>
      <c r="AA34" s="131"/>
      <c r="AB34" s="131"/>
      <c r="AC34" s="131"/>
      <c r="AD34" s="131"/>
      <c r="AE34" s="131"/>
    </row>
    <row r="35" spans="2:31" x14ac:dyDescent="0.25">
      <c r="B35" s="262"/>
      <c r="C35" s="4">
        <v>1.1100000000000001</v>
      </c>
      <c r="D35" s="173" t="s">
        <v>75</v>
      </c>
      <c r="E35" s="173"/>
      <c r="F35" s="173"/>
      <c r="G35" s="173"/>
      <c r="H35" s="173"/>
      <c r="I35" s="173"/>
      <c r="J35" s="173"/>
      <c r="K35" s="267">
        <v>30000</v>
      </c>
      <c r="L35" s="268"/>
      <c r="P35" s="135"/>
      <c r="Q35" s="131"/>
      <c r="R35" s="131"/>
      <c r="S35" s="131"/>
      <c r="T35" s="131"/>
      <c r="U35" s="131"/>
      <c r="V35" s="131"/>
      <c r="W35" s="131"/>
      <c r="X35" s="131"/>
      <c r="Y35" s="131"/>
      <c r="Z35" s="131"/>
      <c r="AA35" s="131"/>
      <c r="AB35" s="131"/>
      <c r="AC35" s="131"/>
      <c r="AD35" s="131"/>
      <c r="AE35" s="131"/>
    </row>
    <row r="36" spans="2:31" ht="15" customHeight="1" x14ac:dyDescent="0.25">
      <c r="B36" s="262"/>
      <c r="C36" s="4">
        <v>1.1200000000000001</v>
      </c>
      <c r="D36" s="173" t="s">
        <v>76</v>
      </c>
      <c r="E36" s="173"/>
      <c r="F36" s="173"/>
      <c r="G36" s="173"/>
      <c r="H36" s="173"/>
      <c r="I36" s="173"/>
      <c r="J36" s="173"/>
      <c r="K36" s="267">
        <v>45000</v>
      </c>
      <c r="L36" s="268"/>
      <c r="O36" s="144"/>
      <c r="P36" s="135"/>
      <c r="Q36" s="134"/>
      <c r="R36" s="131"/>
      <c r="S36" s="131"/>
      <c r="T36" s="131"/>
      <c r="U36" s="131"/>
      <c r="V36" s="131"/>
      <c r="W36" s="131"/>
      <c r="X36" s="131"/>
      <c r="Y36" s="131"/>
      <c r="Z36" s="131"/>
      <c r="AA36" s="131"/>
      <c r="AB36" s="131"/>
      <c r="AC36" s="131"/>
      <c r="AD36" s="131"/>
      <c r="AE36" s="131"/>
    </row>
    <row r="37" spans="2:31" ht="15" customHeight="1" x14ac:dyDescent="0.25">
      <c r="B37" s="262"/>
      <c r="C37" s="4">
        <v>1.1299999999999999</v>
      </c>
      <c r="D37" s="184" t="s">
        <v>77</v>
      </c>
      <c r="E37" s="185"/>
      <c r="F37" s="185"/>
      <c r="G37" s="185"/>
      <c r="H37" s="185"/>
      <c r="I37" s="185"/>
      <c r="J37" s="175"/>
      <c r="K37" s="267">
        <v>45000</v>
      </c>
      <c r="L37" s="268"/>
      <c r="O37" s="144"/>
      <c r="P37" s="135"/>
      <c r="Q37" s="134"/>
      <c r="R37" s="131"/>
      <c r="S37" s="131"/>
      <c r="T37" s="131"/>
      <c r="U37" s="131"/>
      <c r="V37" s="131"/>
      <c r="W37" s="131"/>
      <c r="X37" s="131"/>
      <c r="Y37" s="131"/>
      <c r="Z37" s="131"/>
      <c r="AA37" s="131"/>
      <c r="AB37" s="131"/>
      <c r="AC37" s="131"/>
      <c r="AD37" s="131"/>
      <c r="AE37" s="131"/>
    </row>
    <row r="38" spans="2:31" ht="15" customHeight="1" x14ac:dyDescent="0.25">
      <c r="B38" s="262"/>
      <c r="C38" s="4">
        <v>1.1399999999999999</v>
      </c>
      <c r="D38" s="173" t="s">
        <v>27</v>
      </c>
      <c r="E38" s="173"/>
      <c r="F38" s="173"/>
      <c r="G38" s="173"/>
      <c r="H38" s="173"/>
      <c r="I38" s="173"/>
      <c r="J38" s="173"/>
      <c r="K38" s="267">
        <v>50000</v>
      </c>
      <c r="L38" s="268"/>
      <c r="O38" s="144"/>
      <c r="P38" s="135"/>
      <c r="Q38" s="134"/>
      <c r="R38" s="131"/>
      <c r="S38" s="131"/>
      <c r="T38" s="131"/>
      <c r="U38" s="131"/>
      <c r="V38" s="131"/>
      <c r="W38" s="131"/>
      <c r="X38" s="131"/>
      <c r="Y38" s="131"/>
      <c r="Z38" s="131"/>
      <c r="AA38" s="131"/>
      <c r="AB38" s="131"/>
      <c r="AC38" s="131"/>
      <c r="AD38" s="131"/>
      <c r="AE38" s="131"/>
    </row>
    <row r="39" spans="2:31" ht="15" customHeight="1" x14ac:dyDescent="0.25">
      <c r="B39" s="262"/>
      <c r="C39" s="4">
        <v>1.1499999999999999</v>
      </c>
      <c r="D39" s="173" t="s">
        <v>78</v>
      </c>
      <c r="E39" s="173"/>
      <c r="F39" s="173"/>
      <c r="G39" s="173"/>
      <c r="H39" s="173"/>
      <c r="I39" s="173"/>
      <c r="J39" s="173"/>
      <c r="K39" s="267">
        <v>100000</v>
      </c>
      <c r="L39" s="268"/>
      <c r="P39" s="131"/>
      <c r="Q39" s="131"/>
      <c r="R39" s="131"/>
      <c r="S39" s="131"/>
      <c r="T39" s="131"/>
      <c r="U39" s="131"/>
      <c r="V39" s="131"/>
      <c r="W39" s="131"/>
      <c r="X39" s="131"/>
      <c r="Y39" s="131"/>
      <c r="Z39" s="131"/>
      <c r="AA39" s="131"/>
      <c r="AB39" s="131"/>
      <c r="AC39" s="131"/>
      <c r="AD39" s="131"/>
      <c r="AE39" s="131"/>
    </row>
    <row r="40" spans="2:31" s="2" customFormat="1" ht="15" customHeight="1" x14ac:dyDescent="0.25">
      <c r="B40" s="262"/>
      <c r="C40" s="270" t="s">
        <v>38</v>
      </c>
      <c r="D40" s="270"/>
      <c r="E40" s="270"/>
      <c r="F40" s="270"/>
      <c r="G40" s="270"/>
      <c r="H40" s="270"/>
      <c r="I40" s="270"/>
      <c r="J40" s="270"/>
      <c r="K40" s="271">
        <f>SUM(K25:L39)</f>
        <v>895000</v>
      </c>
      <c r="L40" s="272"/>
      <c r="O40" s="143"/>
      <c r="P40" s="141"/>
      <c r="Q40" s="131"/>
      <c r="R40" s="134"/>
      <c r="S40" s="134"/>
      <c r="T40" s="134"/>
      <c r="U40" s="134"/>
      <c r="V40" s="134"/>
      <c r="W40" s="134"/>
      <c r="X40" s="134"/>
      <c r="Y40" s="134"/>
      <c r="Z40" s="134"/>
      <c r="AA40" s="134"/>
      <c r="AB40" s="134"/>
      <c r="AC40" s="134"/>
      <c r="AD40" s="134"/>
      <c r="AE40" s="134"/>
    </row>
    <row r="41" spans="2:31" x14ac:dyDescent="0.25">
      <c r="B41" s="262"/>
      <c r="C41" s="265" t="s">
        <v>39</v>
      </c>
      <c r="D41" s="265"/>
      <c r="E41" s="265"/>
      <c r="F41" s="265"/>
      <c r="G41" s="265"/>
      <c r="H41" s="265"/>
      <c r="I41" s="265"/>
      <c r="J41" s="265"/>
      <c r="K41" s="265"/>
      <c r="L41" s="266"/>
      <c r="P41" s="131"/>
      <c r="Q41" s="131"/>
      <c r="R41" s="131"/>
      <c r="S41" s="131"/>
      <c r="T41" s="131"/>
      <c r="U41" s="131"/>
      <c r="V41" s="131"/>
      <c r="W41" s="131"/>
      <c r="X41" s="131"/>
      <c r="Y41" s="131"/>
      <c r="Z41" s="131"/>
      <c r="AA41" s="131"/>
      <c r="AB41" s="131"/>
      <c r="AC41" s="131"/>
      <c r="AD41" s="131"/>
      <c r="AE41" s="131"/>
    </row>
    <row r="42" spans="2:31" x14ac:dyDescent="0.25">
      <c r="B42" s="262"/>
      <c r="C42" s="233" t="s">
        <v>35</v>
      </c>
      <c r="D42" s="233"/>
      <c r="E42" s="233"/>
      <c r="F42" s="233"/>
      <c r="G42" s="234" t="s">
        <v>45</v>
      </c>
      <c r="H42" s="234"/>
      <c r="I42" s="76" t="s">
        <v>46</v>
      </c>
      <c r="J42" s="81" t="s">
        <v>47</v>
      </c>
      <c r="K42" s="235" t="s">
        <v>48</v>
      </c>
      <c r="L42" s="236"/>
      <c r="P42" s="159" t="s">
        <v>155</v>
      </c>
      <c r="Q42" s="162"/>
      <c r="R42" s="162"/>
      <c r="S42" s="162"/>
      <c r="T42" s="162"/>
      <c r="U42" s="162"/>
      <c r="V42" s="162"/>
      <c r="W42" s="162"/>
      <c r="X42" s="162"/>
      <c r="Y42" s="162"/>
      <c r="Z42" s="162"/>
      <c r="AA42" s="162"/>
      <c r="AB42" s="162"/>
      <c r="AC42" s="131"/>
      <c r="AD42" s="131"/>
      <c r="AE42" s="131"/>
    </row>
    <row r="43" spans="2:31" x14ac:dyDescent="0.25">
      <c r="B43" s="262"/>
      <c r="C43" s="4">
        <v>1.1599999999999999</v>
      </c>
      <c r="D43" s="269" t="s">
        <v>7</v>
      </c>
      <c r="E43" s="269"/>
      <c r="F43" s="269"/>
      <c r="G43" s="234"/>
      <c r="H43" s="234"/>
      <c r="I43" s="124"/>
      <c r="J43" s="123"/>
      <c r="K43" s="238">
        <f>SUM(K44:L50)</f>
        <v>65000</v>
      </c>
      <c r="L43" s="239"/>
      <c r="P43" s="131"/>
      <c r="Q43" s="131"/>
      <c r="R43" s="131"/>
      <c r="S43" s="131"/>
      <c r="T43" s="131"/>
      <c r="U43" s="131"/>
      <c r="V43" s="131"/>
      <c r="W43" s="131"/>
      <c r="X43" s="131"/>
      <c r="Y43" s="131"/>
      <c r="Z43" s="131"/>
      <c r="AA43" s="131"/>
      <c r="AB43" s="131"/>
      <c r="AC43" s="131"/>
      <c r="AD43" s="131"/>
      <c r="AE43" s="131"/>
    </row>
    <row r="44" spans="2:31" x14ac:dyDescent="0.25">
      <c r="B44" s="262"/>
      <c r="C44" s="4" t="s">
        <v>113</v>
      </c>
      <c r="D44" s="273" t="s">
        <v>93</v>
      </c>
      <c r="E44" s="273"/>
      <c r="F44" s="273"/>
      <c r="G44" s="237">
        <v>1</v>
      </c>
      <c r="H44" s="237"/>
      <c r="I44" s="122" t="s">
        <v>149</v>
      </c>
      <c r="J44" s="103">
        <v>7500</v>
      </c>
      <c r="K44" s="238">
        <f>J44*G44</f>
        <v>7500</v>
      </c>
      <c r="L44" s="239"/>
      <c r="P44" s="131"/>
      <c r="Q44" s="131"/>
      <c r="R44" s="131"/>
      <c r="S44" s="131"/>
      <c r="T44" s="131"/>
      <c r="U44" s="131"/>
      <c r="V44" s="131"/>
      <c r="W44" s="131"/>
      <c r="X44" s="131"/>
      <c r="Y44" s="131"/>
      <c r="Z44" s="131"/>
      <c r="AA44" s="131"/>
      <c r="AB44" s="131"/>
      <c r="AC44" s="131"/>
      <c r="AD44" s="131"/>
      <c r="AE44" s="131"/>
    </row>
    <row r="45" spans="2:31" x14ac:dyDescent="0.25">
      <c r="B45" s="262"/>
      <c r="C45" s="4" t="s">
        <v>114</v>
      </c>
      <c r="D45" s="273" t="s">
        <v>94</v>
      </c>
      <c r="E45" s="273"/>
      <c r="F45" s="273"/>
      <c r="G45" s="237">
        <v>1</v>
      </c>
      <c r="H45" s="237"/>
      <c r="I45" s="122" t="s">
        <v>149</v>
      </c>
      <c r="J45" s="103">
        <v>8000</v>
      </c>
      <c r="K45" s="238">
        <f t="shared" ref="K45:K50" si="0">J45*G45</f>
        <v>8000</v>
      </c>
      <c r="L45" s="239"/>
      <c r="P45" s="131"/>
      <c r="Q45" s="131"/>
      <c r="R45" s="131"/>
      <c r="S45" s="131"/>
      <c r="T45" s="131"/>
      <c r="U45" s="131"/>
      <c r="V45" s="131"/>
      <c r="W45" s="131"/>
      <c r="X45" s="131"/>
      <c r="Y45" s="131"/>
      <c r="Z45" s="131"/>
      <c r="AA45" s="131"/>
      <c r="AB45" s="131"/>
      <c r="AC45" s="131"/>
      <c r="AD45" s="131"/>
      <c r="AE45" s="131"/>
    </row>
    <row r="46" spans="2:31" x14ac:dyDescent="0.25">
      <c r="B46" s="262"/>
      <c r="C46" s="4" t="s">
        <v>115</v>
      </c>
      <c r="D46" s="273" t="s">
        <v>95</v>
      </c>
      <c r="E46" s="273"/>
      <c r="F46" s="273"/>
      <c r="G46" s="237">
        <v>1</v>
      </c>
      <c r="H46" s="237"/>
      <c r="I46" s="122" t="s">
        <v>149</v>
      </c>
      <c r="J46" s="103">
        <v>12000</v>
      </c>
      <c r="K46" s="238">
        <f t="shared" si="0"/>
        <v>12000</v>
      </c>
      <c r="L46" s="239"/>
      <c r="P46" s="131"/>
      <c r="Q46" s="131"/>
      <c r="R46" s="131"/>
      <c r="S46" s="131"/>
      <c r="T46" s="131"/>
      <c r="U46" s="131"/>
      <c r="V46" s="131"/>
      <c r="W46" s="131"/>
      <c r="X46" s="131"/>
      <c r="Y46" s="131"/>
      <c r="Z46" s="131"/>
      <c r="AA46" s="131"/>
      <c r="AB46" s="131"/>
      <c r="AC46" s="131"/>
      <c r="AD46" s="131"/>
      <c r="AE46" s="131"/>
    </row>
    <row r="47" spans="2:31" x14ac:dyDescent="0.25">
      <c r="B47" s="262"/>
      <c r="C47" s="4" t="s">
        <v>116</v>
      </c>
      <c r="D47" s="273" t="s">
        <v>96</v>
      </c>
      <c r="E47" s="273"/>
      <c r="F47" s="273"/>
      <c r="G47" s="237">
        <v>1</v>
      </c>
      <c r="H47" s="237"/>
      <c r="I47" s="122" t="s">
        <v>149</v>
      </c>
      <c r="J47" s="103">
        <v>5000</v>
      </c>
      <c r="K47" s="238">
        <f t="shared" si="0"/>
        <v>5000</v>
      </c>
      <c r="L47" s="239"/>
      <c r="P47" s="131"/>
      <c r="Q47" s="131"/>
      <c r="R47" s="131"/>
      <c r="S47" s="131"/>
      <c r="T47" s="131"/>
      <c r="U47" s="131"/>
      <c r="V47" s="131"/>
      <c r="W47" s="131"/>
      <c r="X47" s="131"/>
      <c r="Y47" s="131"/>
      <c r="Z47" s="131"/>
      <c r="AA47" s="131"/>
      <c r="AB47" s="131"/>
      <c r="AC47" s="131"/>
      <c r="AD47" s="131"/>
      <c r="AE47" s="131"/>
    </row>
    <row r="48" spans="2:31" x14ac:dyDescent="0.25">
      <c r="B48" s="262"/>
      <c r="C48" s="4" t="s">
        <v>117</v>
      </c>
      <c r="D48" s="273" t="s">
        <v>97</v>
      </c>
      <c r="E48" s="273"/>
      <c r="F48" s="273"/>
      <c r="G48" s="237">
        <v>1</v>
      </c>
      <c r="H48" s="237"/>
      <c r="I48" s="122" t="s">
        <v>149</v>
      </c>
      <c r="J48" s="103">
        <v>15000</v>
      </c>
      <c r="K48" s="238">
        <f t="shared" si="0"/>
        <v>15000</v>
      </c>
      <c r="L48" s="239"/>
      <c r="P48" s="131"/>
      <c r="Q48" s="131"/>
      <c r="R48" s="131"/>
      <c r="S48" s="131"/>
      <c r="T48" s="131"/>
      <c r="U48" s="131"/>
      <c r="V48" s="131"/>
      <c r="W48" s="131"/>
      <c r="X48" s="131"/>
      <c r="Y48" s="131"/>
      <c r="Z48" s="131"/>
      <c r="AA48" s="131"/>
      <c r="AB48" s="131"/>
      <c r="AC48" s="131"/>
      <c r="AD48" s="131"/>
      <c r="AE48" s="131"/>
    </row>
    <row r="49" spans="2:31" x14ac:dyDescent="0.25">
      <c r="B49" s="262"/>
      <c r="C49" s="4" t="s">
        <v>118</v>
      </c>
      <c r="D49" s="273" t="s">
        <v>98</v>
      </c>
      <c r="E49" s="273"/>
      <c r="F49" s="273"/>
      <c r="G49" s="237">
        <v>1</v>
      </c>
      <c r="H49" s="237"/>
      <c r="I49" s="122" t="s">
        <v>149</v>
      </c>
      <c r="J49" s="103">
        <v>15000</v>
      </c>
      <c r="K49" s="238">
        <f t="shared" si="0"/>
        <v>15000</v>
      </c>
      <c r="L49" s="239"/>
      <c r="P49" s="131"/>
      <c r="Q49" s="131"/>
      <c r="R49" s="131"/>
      <c r="S49" s="131"/>
      <c r="T49" s="131"/>
      <c r="U49" s="131"/>
      <c r="V49" s="131"/>
      <c r="W49" s="131"/>
      <c r="X49" s="131"/>
      <c r="Y49" s="131"/>
      <c r="Z49" s="131"/>
      <c r="AA49" s="131"/>
      <c r="AB49" s="131"/>
      <c r="AC49" s="131"/>
      <c r="AD49" s="131"/>
      <c r="AE49" s="131"/>
    </row>
    <row r="50" spans="2:31" x14ac:dyDescent="0.25">
      <c r="B50" s="262"/>
      <c r="C50" s="4" t="s">
        <v>119</v>
      </c>
      <c r="D50" s="273" t="s">
        <v>99</v>
      </c>
      <c r="E50" s="273"/>
      <c r="F50" s="273"/>
      <c r="G50" s="237">
        <v>1</v>
      </c>
      <c r="H50" s="237"/>
      <c r="I50" s="122" t="s">
        <v>150</v>
      </c>
      <c r="J50" s="103">
        <v>2500</v>
      </c>
      <c r="K50" s="238">
        <f t="shared" si="0"/>
        <v>2500</v>
      </c>
      <c r="L50" s="239"/>
      <c r="P50" s="131"/>
      <c r="Q50" s="131"/>
      <c r="R50" s="131"/>
      <c r="S50" s="131"/>
      <c r="T50" s="131"/>
      <c r="U50" s="131"/>
      <c r="V50" s="131"/>
      <c r="W50" s="131"/>
      <c r="X50" s="131"/>
      <c r="Y50" s="131"/>
      <c r="Z50" s="131"/>
      <c r="AA50" s="131"/>
      <c r="AB50" s="131"/>
      <c r="AC50" s="131"/>
      <c r="AD50" s="131"/>
      <c r="AE50" s="131"/>
    </row>
    <row r="51" spans="2:31" x14ac:dyDescent="0.25">
      <c r="B51" s="262"/>
      <c r="C51" s="4">
        <v>1.17</v>
      </c>
      <c r="D51" s="269" t="s">
        <v>22</v>
      </c>
      <c r="E51" s="269"/>
      <c r="F51" s="269"/>
      <c r="G51" s="237">
        <v>5</v>
      </c>
      <c r="H51" s="237"/>
      <c r="I51" s="108" t="s">
        <v>40</v>
      </c>
      <c r="J51" s="120">
        <f>K40</f>
        <v>895000</v>
      </c>
      <c r="K51" s="238">
        <f>J51*G51%</f>
        <v>44750</v>
      </c>
      <c r="L51" s="239"/>
      <c r="P51" s="131"/>
      <c r="Q51" s="131"/>
      <c r="R51" s="131"/>
      <c r="S51" s="131"/>
      <c r="T51" s="131"/>
      <c r="U51" s="131"/>
      <c r="V51" s="131"/>
      <c r="W51" s="131"/>
      <c r="X51" s="131"/>
      <c r="Y51" s="131"/>
      <c r="Z51" s="131"/>
      <c r="AA51" s="131"/>
      <c r="AB51" s="131"/>
      <c r="AC51" s="131"/>
      <c r="AD51" s="131"/>
      <c r="AE51" s="131"/>
    </row>
    <row r="52" spans="2:31" ht="15" x14ac:dyDescent="0.25">
      <c r="B52" s="262"/>
      <c r="C52" s="4">
        <v>1.18</v>
      </c>
      <c r="D52" s="269" t="s">
        <v>6</v>
      </c>
      <c r="E52" s="269"/>
      <c r="F52" s="269"/>
      <c r="G52" s="237">
        <v>45</v>
      </c>
      <c r="H52" s="237"/>
      <c r="I52" s="122" t="s">
        <v>42</v>
      </c>
      <c r="J52" s="102">
        <v>1500</v>
      </c>
      <c r="K52" s="238">
        <f>J52*G52</f>
        <v>67500</v>
      </c>
      <c r="L52" s="239"/>
      <c r="O52" s="143" t="s">
        <v>42</v>
      </c>
      <c r="P52" s="159" t="s">
        <v>158</v>
      </c>
      <c r="Q52" s="158"/>
      <c r="R52" s="158"/>
      <c r="S52" s="158"/>
      <c r="T52" s="158"/>
      <c r="U52" s="158"/>
      <c r="V52" s="158"/>
      <c r="W52" s="158"/>
      <c r="X52" s="158"/>
      <c r="Y52" s="158"/>
      <c r="Z52" s="158"/>
      <c r="AA52" s="131"/>
      <c r="AB52" s="131"/>
      <c r="AC52" s="131"/>
      <c r="AD52" s="131"/>
      <c r="AE52" s="131"/>
    </row>
    <row r="53" spans="2:31" x14ac:dyDescent="0.25">
      <c r="B53" s="262"/>
      <c r="C53" s="276" t="s">
        <v>43</v>
      </c>
      <c r="D53" s="276"/>
      <c r="E53" s="276"/>
      <c r="F53" s="276"/>
      <c r="G53" s="276"/>
      <c r="H53" s="276"/>
      <c r="I53" s="276"/>
      <c r="J53" s="276"/>
      <c r="K53" s="271">
        <f>K43+K51+K52</f>
        <v>177250</v>
      </c>
      <c r="L53" s="272"/>
      <c r="O53" s="143" t="s">
        <v>164</v>
      </c>
      <c r="P53" s="131"/>
      <c r="Q53" s="131"/>
      <c r="R53" s="131"/>
      <c r="S53" s="131"/>
      <c r="T53" s="131"/>
      <c r="U53" s="131"/>
      <c r="V53" s="131"/>
      <c r="W53" s="131"/>
      <c r="X53" s="131"/>
      <c r="Y53" s="131"/>
      <c r="Z53" s="131"/>
      <c r="AA53" s="131"/>
      <c r="AB53" s="131"/>
      <c r="AC53" s="131"/>
      <c r="AD53" s="131"/>
      <c r="AE53" s="131"/>
    </row>
    <row r="54" spans="2:31" ht="6.75" customHeight="1" x14ac:dyDescent="0.25">
      <c r="B54" s="262"/>
      <c r="C54" s="277"/>
      <c r="D54" s="277"/>
      <c r="E54" s="277"/>
      <c r="F54" s="277"/>
      <c r="G54" s="277"/>
      <c r="H54" s="277"/>
      <c r="I54" s="277"/>
      <c r="J54" s="277"/>
      <c r="K54" s="277"/>
      <c r="L54" s="278"/>
      <c r="O54" s="143" t="s">
        <v>41</v>
      </c>
      <c r="P54" s="131"/>
      <c r="Q54" s="131"/>
      <c r="R54" s="131"/>
      <c r="S54" s="131"/>
      <c r="T54" s="131"/>
      <c r="U54" s="131"/>
      <c r="V54" s="131"/>
      <c r="W54" s="131"/>
      <c r="X54" s="131"/>
      <c r="Y54" s="131"/>
      <c r="Z54" s="131"/>
      <c r="AA54" s="131"/>
      <c r="AB54" s="131"/>
      <c r="AC54" s="131"/>
      <c r="AD54" s="131"/>
      <c r="AE54" s="131"/>
    </row>
    <row r="55" spans="2:31" ht="13.5" thickBot="1" x14ac:dyDescent="0.3">
      <c r="B55" s="262"/>
      <c r="C55" s="279" t="s">
        <v>82</v>
      </c>
      <c r="D55" s="279"/>
      <c r="E55" s="279"/>
      <c r="F55" s="279"/>
      <c r="G55" s="279"/>
      <c r="H55" s="279"/>
      <c r="I55" s="279"/>
      <c r="J55" s="279"/>
      <c r="K55" s="280">
        <f>K40+K53</f>
        <v>1072250</v>
      </c>
      <c r="L55" s="281"/>
      <c r="P55" s="135"/>
      <c r="Q55" s="131"/>
      <c r="R55" s="131"/>
      <c r="S55" s="131"/>
      <c r="T55" s="131"/>
      <c r="U55" s="131"/>
      <c r="V55" s="131"/>
      <c r="W55" s="131"/>
      <c r="X55" s="131"/>
      <c r="Y55" s="131"/>
      <c r="Z55" s="131"/>
      <c r="AA55" s="131"/>
      <c r="AB55" s="131"/>
      <c r="AC55" s="131"/>
      <c r="AD55" s="131"/>
      <c r="AE55" s="131"/>
    </row>
    <row r="56" spans="2:31" s="2" customFormat="1" x14ac:dyDescent="0.25">
      <c r="B56" s="80">
        <v>2</v>
      </c>
      <c r="C56" s="282" t="s">
        <v>44</v>
      </c>
      <c r="D56" s="282"/>
      <c r="E56" s="282"/>
      <c r="F56" s="282"/>
      <c r="G56" s="282"/>
      <c r="H56" s="282"/>
      <c r="I56" s="282"/>
      <c r="J56" s="282"/>
      <c r="K56" s="282"/>
      <c r="L56" s="283"/>
      <c r="O56" s="143"/>
      <c r="P56" s="134"/>
      <c r="Q56" s="131"/>
      <c r="R56" s="134"/>
      <c r="S56" s="134"/>
      <c r="T56" s="134"/>
      <c r="U56" s="134"/>
      <c r="V56" s="134"/>
      <c r="W56" s="134"/>
      <c r="X56" s="134"/>
      <c r="Y56" s="134"/>
      <c r="Z56" s="134"/>
      <c r="AA56" s="134"/>
      <c r="AB56" s="134"/>
      <c r="AC56" s="134"/>
      <c r="AD56" s="134"/>
      <c r="AE56" s="134"/>
    </row>
    <row r="57" spans="2:31" x14ac:dyDescent="0.25">
      <c r="B57" s="20"/>
      <c r="C57" s="233" t="s">
        <v>35</v>
      </c>
      <c r="D57" s="233"/>
      <c r="E57" s="233"/>
      <c r="F57" s="233"/>
      <c r="G57" s="234" t="s">
        <v>45</v>
      </c>
      <c r="H57" s="234"/>
      <c r="I57" s="76" t="s">
        <v>46</v>
      </c>
      <c r="J57" s="81" t="s">
        <v>47</v>
      </c>
      <c r="K57" s="235" t="s">
        <v>48</v>
      </c>
      <c r="L57" s="236"/>
      <c r="P57" s="131"/>
      <c r="Q57" s="131"/>
      <c r="R57" s="131"/>
      <c r="S57" s="131"/>
      <c r="T57" s="131"/>
      <c r="U57" s="131"/>
      <c r="V57" s="131"/>
      <c r="W57" s="131"/>
      <c r="X57" s="131"/>
      <c r="Y57" s="131"/>
      <c r="Z57" s="131"/>
      <c r="AA57" s="131"/>
      <c r="AB57" s="131"/>
      <c r="AC57" s="131"/>
      <c r="AD57" s="131"/>
      <c r="AE57" s="131"/>
    </row>
    <row r="58" spans="2:31" ht="41.25" customHeight="1" x14ac:dyDescent="0.25">
      <c r="B58" s="20"/>
      <c r="C58" s="274" t="s">
        <v>49</v>
      </c>
      <c r="D58" s="274"/>
      <c r="E58" s="274"/>
      <c r="F58" s="274"/>
      <c r="G58" s="275">
        <v>5</v>
      </c>
      <c r="H58" s="275"/>
      <c r="I58" s="122" t="s">
        <v>40</v>
      </c>
      <c r="J58" s="142">
        <f>K40+K43+K51</f>
        <v>1004750</v>
      </c>
      <c r="K58" s="238">
        <f>G58%*J58</f>
        <v>50237.5</v>
      </c>
      <c r="L58" s="239"/>
      <c r="O58" s="143" t="s">
        <v>40</v>
      </c>
      <c r="P58" s="159" t="s">
        <v>172</v>
      </c>
      <c r="Q58" s="162"/>
      <c r="R58" s="162"/>
      <c r="S58" s="162"/>
      <c r="T58" s="162"/>
      <c r="U58" s="162"/>
      <c r="V58" s="162"/>
      <c r="W58" s="162"/>
      <c r="X58" s="162"/>
      <c r="Y58" s="162"/>
      <c r="Z58" s="162"/>
      <c r="AA58" s="162"/>
      <c r="AB58" s="162"/>
      <c r="AC58" s="158"/>
      <c r="AD58" s="158"/>
      <c r="AE58" s="131"/>
    </row>
    <row r="59" spans="2:31" ht="15" x14ac:dyDescent="0.25">
      <c r="B59" s="20"/>
      <c r="C59" s="274" t="s">
        <v>122</v>
      </c>
      <c r="D59" s="274"/>
      <c r="E59" s="274"/>
      <c r="F59" s="274"/>
      <c r="G59" s="275">
        <v>34</v>
      </c>
      <c r="H59" s="275"/>
      <c r="I59" s="108" t="s">
        <v>40</v>
      </c>
      <c r="J59" s="125">
        <f>K55+K58</f>
        <v>1122487.5</v>
      </c>
      <c r="K59" s="238">
        <f>G59%*J59</f>
        <v>381645.75</v>
      </c>
      <c r="L59" s="239"/>
      <c r="O59" s="143" t="s">
        <v>41</v>
      </c>
      <c r="P59" s="159" t="s">
        <v>165</v>
      </c>
      <c r="Q59" s="231"/>
      <c r="R59" s="231"/>
      <c r="S59" s="231"/>
      <c r="T59" s="231"/>
      <c r="U59" s="231"/>
      <c r="V59" s="231"/>
      <c r="W59" s="231"/>
      <c r="X59" s="231"/>
      <c r="Y59" s="231"/>
      <c r="Z59" s="231"/>
      <c r="AA59" s="231"/>
      <c r="AB59" s="231"/>
      <c r="AC59" s="231"/>
      <c r="AD59" s="231"/>
      <c r="AE59" s="131"/>
    </row>
    <row r="60" spans="2:31" ht="48.75" customHeight="1" x14ac:dyDescent="0.25">
      <c r="B60" s="20"/>
      <c r="C60" s="173" t="s">
        <v>171</v>
      </c>
      <c r="D60" s="274"/>
      <c r="E60" s="274"/>
      <c r="F60" s="274"/>
      <c r="G60" s="275">
        <v>1</v>
      </c>
      <c r="H60" s="275"/>
      <c r="I60" s="108" t="s">
        <v>40</v>
      </c>
      <c r="J60" s="125">
        <f>K55+K58</f>
        <v>1122487.5</v>
      </c>
      <c r="K60" s="295">
        <f>G60%*J60</f>
        <v>11224.875</v>
      </c>
      <c r="L60" s="296"/>
      <c r="P60" s="159" t="s">
        <v>167</v>
      </c>
      <c r="Q60" s="162"/>
      <c r="R60" s="162"/>
      <c r="S60" s="162"/>
      <c r="T60" s="162"/>
      <c r="U60" s="162"/>
      <c r="V60" s="162"/>
      <c r="W60" s="162"/>
      <c r="X60" s="162"/>
      <c r="Y60" s="162"/>
      <c r="Z60" s="162"/>
      <c r="AA60" s="162"/>
      <c r="AB60" s="162"/>
      <c r="AC60" s="147"/>
      <c r="AD60" s="147"/>
      <c r="AE60" s="131"/>
    </row>
    <row r="61" spans="2:31" x14ac:dyDescent="0.25">
      <c r="B61" s="20"/>
      <c r="C61" s="276" t="s">
        <v>50</v>
      </c>
      <c r="D61" s="276"/>
      <c r="E61" s="276"/>
      <c r="F61" s="276"/>
      <c r="G61" s="276"/>
      <c r="H61" s="276"/>
      <c r="I61" s="276"/>
      <c r="J61" s="276"/>
      <c r="K61" s="271">
        <f>K59+K58+K60</f>
        <v>443108.125</v>
      </c>
      <c r="L61" s="272"/>
      <c r="P61" s="131"/>
      <c r="Q61" s="131"/>
      <c r="R61" s="131"/>
      <c r="S61" s="131"/>
      <c r="T61" s="131"/>
      <c r="U61" s="131"/>
      <c r="V61" s="131"/>
      <c r="W61" s="131"/>
      <c r="X61" s="131"/>
      <c r="Y61" s="131"/>
      <c r="Z61" s="131"/>
      <c r="AA61" s="131"/>
      <c r="AB61" s="131"/>
      <c r="AC61" s="131"/>
      <c r="AD61" s="131"/>
      <c r="AE61" s="131"/>
    </row>
    <row r="62" spans="2:31" ht="6.75" customHeight="1" thickBot="1" x14ac:dyDescent="0.3">
      <c r="B62" s="16"/>
      <c r="C62" s="284"/>
      <c r="D62" s="285"/>
      <c r="E62" s="285"/>
      <c r="F62" s="285"/>
      <c r="G62" s="285"/>
      <c r="H62" s="285"/>
      <c r="I62" s="285"/>
      <c r="J62" s="285"/>
      <c r="K62" s="285"/>
      <c r="L62" s="286"/>
      <c r="O62" s="145"/>
      <c r="P62" s="131"/>
      <c r="Q62" s="136"/>
      <c r="R62" s="131"/>
      <c r="S62" s="131"/>
      <c r="T62" s="131"/>
      <c r="U62" s="131"/>
      <c r="V62" s="131"/>
      <c r="W62" s="131"/>
      <c r="X62" s="131"/>
      <c r="Y62" s="131"/>
      <c r="Z62" s="131"/>
      <c r="AA62" s="131"/>
      <c r="AB62" s="131"/>
      <c r="AC62" s="131"/>
      <c r="AD62" s="131"/>
      <c r="AE62" s="131"/>
    </row>
    <row r="63" spans="2:31"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c r="AE63" s="131"/>
    </row>
    <row r="64" spans="2:31" s="82" customFormat="1" ht="15" x14ac:dyDescent="0.25">
      <c r="B64" s="287" t="s">
        <v>63</v>
      </c>
      <c r="C64" s="288"/>
      <c r="D64" s="288"/>
      <c r="E64" s="288"/>
      <c r="F64" s="288"/>
      <c r="G64" s="288"/>
      <c r="H64" s="288"/>
      <c r="I64" s="288"/>
      <c r="J64" s="288"/>
      <c r="K64" s="289">
        <f>K55+K61</f>
        <v>1515358.125</v>
      </c>
      <c r="L64" s="290"/>
      <c r="O64" s="144"/>
      <c r="P64" s="232" t="s">
        <v>161</v>
      </c>
      <c r="Q64" s="231"/>
      <c r="R64" s="231"/>
      <c r="S64" s="231"/>
      <c r="T64" s="231"/>
      <c r="U64" s="231"/>
      <c r="V64" s="231"/>
      <c r="W64" s="231"/>
      <c r="X64" s="231"/>
      <c r="Y64" s="231"/>
      <c r="Z64" s="231"/>
      <c r="AA64" s="231"/>
      <c r="AB64" s="231"/>
      <c r="AC64" s="231"/>
      <c r="AD64" s="136"/>
      <c r="AE64" s="136"/>
    </row>
    <row r="65" spans="2:31"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c r="AE65" s="134"/>
    </row>
    <row r="66" spans="2:31"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c r="AE66" s="134"/>
    </row>
    <row r="67" spans="2:31" ht="15.75" thickBot="1" x14ac:dyDescent="0.3">
      <c r="B67" s="45" t="s">
        <v>51</v>
      </c>
      <c r="C67" s="21"/>
      <c r="D67" s="2"/>
      <c r="E67" s="291">
        <f>E14/1000</f>
        <v>2</v>
      </c>
      <c r="F67" s="292"/>
      <c r="G67" s="2" t="s">
        <v>52</v>
      </c>
      <c r="H67" s="2"/>
      <c r="I67" s="2"/>
      <c r="J67" s="86" t="s">
        <v>53</v>
      </c>
      <c r="K67" s="293">
        <f>K64/E67</f>
        <v>757679.0625</v>
      </c>
      <c r="L67" s="294"/>
      <c r="P67" s="159" t="s">
        <v>145</v>
      </c>
      <c r="Q67" s="158"/>
      <c r="R67" s="158"/>
      <c r="S67" s="158"/>
      <c r="T67" s="158"/>
      <c r="U67" s="158"/>
      <c r="V67" s="158"/>
      <c r="W67" s="158"/>
      <c r="X67" s="158"/>
      <c r="Y67" s="158"/>
      <c r="Z67" s="158"/>
      <c r="AA67" s="158"/>
      <c r="AB67" s="158"/>
      <c r="AC67" s="131"/>
      <c r="AD67" s="131"/>
      <c r="AE67" s="131"/>
    </row>
    <row r="68" spans="2:31"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c r="AE68" s="131"/>
    </row>
    <row r="69" spans="2:31"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c r="AE69" s="131"/>
    </row>
    <row r="70" spans="2:31"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c r="AE70" s="131"/>
    </row>
    <row r="71" spans="2:31" ht="60" customHeight="1" thickBot="1" x14ac:dyDescent="0.3">
      <c r="B71" s="299" t="s">
        <v>123</v>
      </c>
      <c r="C71" s="300"/>
      <c r="D71" s="300"/>
      <c r="E71" s="300"/>
      <c r="F71" s="300"/>
      <c r="G71" s="300"/>
      <c r="H71" s="300"/>
      <c r="I71" s="300"/>
      <c r="J71" s="300"/>
      <c r="K71" s="300"/>
      <c r="L71" s="301"/>
      <c r="P71" s="131"/>
      <c r="Q71" s="131"/>
      <c r="R71" s="131"/>
      <c r="S71" s="131"/>
      <c r="T71" s="131"/>
      <c r="U71" s="131"/>
      <c r="V71" s="131"/>
      <c r="W71" s="131"/>
      <c r="X71" s="131"/>
      <c r="Y71" s="131"/>
      <c r="Z71" s="131"/>
      <c r="AA71" s="131"/>
      <c r="AB71" s="131"/>
      <c r="AC71" s="131"/>
      <c r="AD71" s="131"/>
      <c r="AE71" s="131"/>
    </row>
    <row r="72" spans="2:31" ht="6.75" customHeight="1" thickBot="1" x14ac:dyDescent="0.3">
      <c r="B72" s="97"/>
      <c r="C72" s="98"/>
      <c r="D72" s="98"/>
      <c r="E72" s="98"/>
      <c r="F72" s="98"/>
      <c r="G72" s="98"/>
      <c r="H72" s="98"/>
      <c r="I72" s="98"/>
      <c r="J72" s="98"/>
      <c r="K72" s="99"/>
      <c r="L72" s="100"/>
      <c r="O72" s="144"/>
      <c r="P72" s="131"/>
      <c r="Q72" s="134"/>
      <c r="R72" s="131"/>
      <c r="S72" s="131"/>
      <c r="T72" s="131"/>
      <c r="U72" s="131"/>
      <c r="V72" s="131"/>
      <c r="W72" s="131"/>
      <c r="X72" s="131"/>
      <c r="Y72" s="131"/>
      <c r="Z72" s="131"/>
    </row>
    <row r="73" spans="2:31" ht="6.75" customHeight="1" x14ac:dyDescent="0.25">
      <c r="B73" s="9"/>
      <c r="C73" s="11"/>
      <c r="D73" s="11"/>
      <c r="E73" s="11"/>
      <c r="F73" s="11"/>
      <c r="G73" s="11"/>
      <c r="H73" s="11"/>
      <c r="I73" s="11"/>
      <c r="J73" s="11"/>
      <c r="K73" s="11"/>
      <c r="L73" s="12"/>
      <c r="P73" s="131"/>
      <c r="Q73" s="131"/>
      <c r="R73" s="131"/>
      <c r="S73" s="131"/>
      <c r="T73" s="131"/>
      <c r="U73" s="131"/>
      <c r="V73" s="131"/>
      <c r="W73" s="131"/>
      <c r="X73" s="131"/>
      <c r="Y73" s="131"/>
      <c r="Z73" s="131"/>
    </row>
    <row r="74" spans="2:31" s="2" customFormat="1" x14ac:dyDescent="0.25">
      <c r="B74" s="101" t="s">
        <v>55</v>
      </c>
      <c r="C74" s="302" t="s">
        <v>1</v>
      </c>
      <c r="D74" s="302"/>
      <c r="E74" s="302"/>
      <c r="F74" s="302"/>
      <c r="G74" s="303" t="s">
        <v>2</v>
      </c>
      <c r="H74" s="303"/>
      <c r="I74" s="303" t="s">
        <v>3</v>
      </c>
      <c r="J74" s="303"/>
      <c r="K74" s="303" t="s">
        <v>4</v>
      </c>
      <c r="L74" s="304"/>
      <c r="O74" s="143"/>
      <c r="P74" s="134"/>
      <c r="Q74" s="131"/>
      <c r="R74" s="134"/>
      <c r="S74" s="134"/>
      <c r="T74" s="134"/>
      <c r="U74" s="134"/>
      <c r="V74" s="134"/>
      <c r="W74" s="134"/>
      <c r="X74" s="134"/>
      <c r="Y74" s="134"/>
      <c r="Z74" s="134"/>
    </row>
    <row r="75" spans="2:31" ht="15" x14ac:dyDescent="0.25">
      <c r="B75" s="72"/>
      <c r="C75" s="180"/>
      <c r="D75" s="180"/>
      <c r="E75" s="180"/>
      <c r="F75" s="180"/>
      <c r="G75" s="177" t="s">
        <v>146</v>
      </c>
      <c r="H75" s="177"/>
      <c r="I75" s="177" t="s">
        <v>147</v>
      </c>
      <c r="J75" s="177"/>
      <c r="K75" s="194">
        <v>44751</v>
      </c>
      <c r="L75" s="195"/>
      <c r="P75" s="159" t="s">
        <v>148</v>
      </c>
      <c r="Q75" s="158"/>
      <c r="R75" s="158"/>
      <c r="S75" s="158"/>
      <c r="T75" s="158"/>
      <c r="U75" s="158"/>
      <c r="V75" s="131"/>
      <c r="W75" s="131"/>
      <c r="X75" s="131"/>
      <c r="Y75" s="131"/>
      <c r="Z75" s="131"/>
    </row>
    <row r="76" spans="2:31" x14ac:dyDescent="0.25">
      <c r="B76" s="72"/>
      <c r="C76" s="180"/>
      <c r="D76" s="180"/>
      <c r="E76" s="180"/>
      <c r="F76" s="180"/>
      <c r="G76" s="177"/>
      <c r="H76" s="177"/>
      <c r="I76" s="177"/>
      <c r="J76" s="177"/>
      <c r="K76" s="194"/>
      <c r="L76" s="195"/>
      <c r="P76" s="131"/>
      <c r="Q76" s="131"/>
      <c r="R76" s="131"/>
      <c r="S76" s="131"/>
      <c r="T76" s="131"/>
      <c r="U76" s="131"/>
      <c r="V76" s="131"/>
      <c r="W76" s="131"/>
      <c r="X76" s="131"/>
      <c r="Y76" s="131"/>
      <c r="Z76" s="131"/>
    </row>
    <row r="77" spans="2:31" ht="6.75" customHeight="1" thickBot="1" x14ac:dyDescent="0.3">
      <c r="B77" s="16"/>
      <c r="C77" s="18"/>
      <c r="D77" s="18"/>
      <c r="E77" s="18"/>
      <c r="F77" s="18"/>
      <c r="G77" s="18"/>
      <c r="H77" s="18"/>
      <c r="I77" s="18"/>
      <c r="J77" s="18"/>
      <c r="K77" s="18"/>
      <c r="L77" s="19"/>
      <c r="P77" s="131"/>
      <c r="Q77" s="131"/>
      <c r="R77" s="131"/>
      <c r="S77" s="131"/>
      <c r="T77" s="131"/>
      <c r="U77" s="131"/>
      <c r="V77" s="131"/>
      <c r="W77" s="131"/>
      <c r="X77" s="131"/>
      <c r="Y77" s="131"/>
      <c r="Z77" s="131"/>
    </row>
    <row r="78" spans="2:31" ht="6.75" customHeight="1" thickBot="1" x14ac:dyDescent="0.3">
      <c r="B78" s="20"/>
      <c r="D78" s="24"/>
      <c r="L78" s="15"/>
      <c r="P78" s="131"/>
      <c r="Q78" s="131"/>
      <c r="R78" s="131"/>
      <c r="S78" s="131"/>
      <c r="T78" s="131"/>
      <c r="U78" s="131"/>
      <c r="V78" s="131"/>
      <c r="W78" s="131"/>
      <c r="X78" s="131"/>
      <c r="Y78" s="131"/>
      <c r="Z78" s="131"/>
    </row>
    <row r="79" spans="2:31" ht="59.25" customHeight="1" thickBot="1" x14ac:dyDescent="0.3">
      <c r="B79" s="97" t="s">
        <v>56</v>
      </c>
      <c r="C79" s="297" t="s">
        <v>86</v>
      </c>
      <c r="D79" s="297"/>
      <c r="E79" s="297"/>
      <c r="F79" s="297"/>
      <c r="G79" s="297"/>
      <c r="H79" s="297"/>
      <c r="I79" s="297"/>
      <c r="J79" s="297"/>
      <c r="K79" s="297"/>
      <c r="L79" s="298"/>
      <c r="P79" s="131"/>
      <c r="Q79" s="131"/>
      <c r="R79" s="131"/>
      <c r="S79" s="131"/>
      <c r="T79" s="131"/>
      <c r="U79" s="131"/>
      <c r="V79" s="131"/>
      <c r="W79" s="131"/>
      <c r="X79" s="131"/>
      <c r="Y79" s="131"/>
      <c r="Z79" s="131"/>
    </row>
    <row r="80" spans="2:31" ht="6.6" customHeight="1" x14ac:dyDescent="0.25">
      <c r="C80" s="165"/>
      <c r="D80" s="165"/>
      <c r="E80" s="165"/>
      <c r="F80" s="165"/>
      <c r="G80" s="165"/>
      <c r="H80" s="165"/>
      <c r="I80" s="165"/>
      <c r="J80" s="165"/>
      <c r="K80" s="165"/>
      <c r="L80" s="165"/>
    </row>
    <row r="81" spans="3:12" x14ac:dyDescent="0.25">
      <c r="C81" s="165"/>
      <c r="D81" s="165"/>
      <c r="E81" s="165"/>
      <c r="F81" s="165"/>
      <c r="G81" s="165"/>
      <c r="H81" s="165"/>
      <c r="I81" s="165"/>
      <c r="J81" s="165"/>
      <c r="K81" s="165"/>
      <c r="L81" s="165"/>
    </row>
    <row r="82" spans="3:12" ht="12" customHeight="1" x14ac:dyDescent="0.25">
      <c r="C82" s="165"/>
      <c r="D82" s="165"/>
      <c r="E82" s="165"/>
      <c r="F82" s="165"/>
      <c r="G82" s="165"/>
      <c r="H82" s="165"/>
      <c r="I82" s="165"/>
      <c r="J82" s="165"/>
      <c r="K82" s="165"/>
      <c r="L82" s="165"/>
    </row>
  </sheetData>
  <sheetProtection selectLockedCells="1"/>
  <mergeCells count="158">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G43:H43"/>
    <mergeCell ref="K38:L38"/>
    <mergeCell ref="D39:J39"/>
    <mergeCell ref="K39:L39"/>
    <mergeCell ref="D33:J33"/>
    <mergeCell ref="K33:L33"/>
    <mergeCell ref="D34:J34"/>
    <mergeCell ref="K34:L34"/>
    <mergeCell ref="D35:J35"/>
    <mergeCell ref="K35:L35"/>
    <mergeCell ref="D37:J37"/>
    <mergeCell ref="K37:L37"/>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B20:D20"/>
    <mergeCell ref="E20:L20"/>
    <mergeCell ref="B15:L15"/>
    <mergeCell ref="B16:D16"/>
    <mergeCell ref="E16:F16"/>
    <mergeCell ref="G16:I16"/>
    <mergeCell ref="J16:L16"/>
    <mergeCell ref="B17:L17"/>
    <mergeCell ref="B21:L21"/>
    <mergeCell ref="B14:D14"/>
    <mergeCell ref="E14:F14"/>
    <mergeCell ref="G14:I14"/>
    <mergeCell ref="J14:L14"/>
    <mergeCell ref="B18:D18"/>
    <mergeCell ref="E18:F18"/>
    <mergeCell ref="G18:I18"/>
    <mergeCell ref="J18:K18"/>
    <mergeCell ref="B19:L19"/>
    <mergeCell ref="B2:L6"/>
    <mergeCell ref="B7:L7"/>
    <mergeCell ref="B8:D8"/>
    <mergeCell ref="B12:D12"/>
    <mergeCell ref="E12:F12"/>
    <mergeCell ref="G12:I12"/>
    <mergeCell ref="J12:L12"/>
    <mergeCell ref="B13:L13"/>
    <mergeCell ref="F8:L8"/>
    <mergeCell ref="E9:L9"/>
    <mergeCell ref="B9:D9"/>
    <mergeCell ref="C42:F42"/>
    <mergeCell ref="G42:H42"/>
    <mergeCell ref="K42:L42"/>
    <mergeCell ref="G49:H49"/>
    <mergeCell ref="G50:H50"/>
    <mergeCell ref="K44:L44"/>
    <mergeCell ref="K45:L45"/>
    <mergeCell ref="K46:L46"/>
    <mergeCell ref="K47:L47"/>
    <mergeCell ref="K48:L48"/>
    <mergeCell ref="K49:L49"/>
    <mergeCell ref="K50:L50"/>
    <mergeCell ref="P12:AA12"/>
    <mergeCell ref="P24:W24"/>
    <mergeCell ref="P67:AB67"/>
    <mergeCell ref="P64:AC64"/>
    <mergeCell ref="P52:Z52"/>
    <mergeCell ref="P75:U75"/>
    <mergeCell ref="S7:X7"/>
    <mergeCell ref="P14:AE14"/>
    <mergeCell ref="P16:AE16"/>
    <mergeCell ref="P18:AE18"/>
    <mergeCell ref="P9:AB9"/>
    <mergeCell ref="P8:AB8"/>
    <mergeCell ref="P42:AB42"/>
    <mergeCell ref="P58:AD58"/>
    <mergeCell ref="P59:AD59"/>
    <mergeCell ref="Y7:AB7"/>
    <mergeCell ref="P60:AB60"/>
  </mergeCells>
  <dataValidations count="3">
    <dataValidation type="list" allowBlank="1" showInputMessage="1" showErrorMessage="1" sqref="I52">
      <formula1>$O$52:$O$54</formula1>
    </dataValidation>
    <dataValidation type="list" allowBlank="1" showInputMessage="1" showErrorMessage="1" sqref="I58">
      <formula1>$O$58:$O$59</formula1>
    </dataValidation>
    <dataValidation type="list" allowBlank="1" showInputMessage="1" showErrorMessage="1" sqref="J14">
      <formula1>$O$10:$O$14</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14</xdr:row>
                    <xdr:rowOff>66675</xdr:rowOff>
                  </from>
                  <to>
                    <xdr:col>10</xdr:col>
                    <xdr:colOff>371475</xdr:colOff>
                    <xdr:row>15</xdr:row>
                    <xdr:rowOff>171450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sqref="A1:XFD1048576"/>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223" t="s">
        <v>107</v>
      </c>
      <c r="B2" s="223"/>
      <c r="C2" s="223"/>
      <c r="D2" s="223"/>
      <c r="E2" s="223"/>
      <c r="F2" s="223"/>
      <c r="G2" s="223"/>
      <c r="H2" s="223"/>
      <c r="I2" s="223"/>
      <c r="J2" s="223"/>
      <c r="K2" s="223"/>
      <c r="L2" s="223"/>
      <c r="M2" s="223"/>
    </row>
    <row r="3" spans="1:30" ht="15" customHeight="1" x14ac:dyDescent="0.25">
      <c r="A3" s="223"/>
      <c r="B3" s="223"/>
      <c r="C3" s="223"/>
      <c r="D3" s="223"/>
      <c r="E3" s="223"/>
      <c r="F3" s="223"/>
      <c r="G3" s="223"/>
      <c r="H3" s="223"/>
      <c r="I3" s="223"/>
      <c r="J3" s="223"/>
      <c r="K3" s="223"/>
      <c r="L3" s="223"/>
      <c r="M3" s="223"/>
    </row>
    <row r="4" spans="1:30" ht="15" customHeight="1" x14ac:dyDescent="0.25">
      <c r="A4" s="223"/>
      <c r="B4" s="223"/>
      <c r="C4" s="223"/>
      <c r="D4" s="223"/>
      <c r="E4" s="223"/>
      <c r="F4" s="223"/>
      <c r="G4" s="223"/>
      <c r="H4" s="223"/>
      <c r="I4" s="223"/>
      <c r="J4" s="223"/>
      <c r="K4" s="223"/>
      <c r="L4" s="223"/>
      <c r="M4" s="223"/>
    </row>
    <row r="5" spans="1:30" ht="15" customHeight="1" x14ac:dyDescent="0.25">
      <c r="A5" s="223"/>
      <c r="B5" s="223"/>
      <c r="C5" s="223"/>
      <c r="D5" s="223"/>
      <c r="E5" s="223"/>
      <c r="F5" s="223"/>
      <c r="G5" s="223"/>
      <c r="H5" s="223"/>
      <c r="I5" s="223"/>
      <c r="J5" s="223"/>
      <c r="K5" s="223"/>
      <c r="L5" s="223"/>
      <c r="M5" s="223"/>
    </row>
    <row r="6" spans="1:30" ht="6" customHeight="1" x14ac:dyDescent="0.25">
      <c r="A6" s="223"/>
      <c r="B6" s="223"/>
      <c r="C6" s="223"/>
      <c r="D6" s="223"/>
      <c r="E6" s="223"/>
      <c r="F6" s="223"/>
      <c r="G6" s="223"/>
      <c r="H6" s="223"/>
      <c r="I6" s="223"/>
      <c r="J6" s="223"/>
      <c r="K6" s="223"/>
      <c r="L6" s="223"/>
      <c r="M6" s="223"/>
    </row>
    <row r="7" spans="1:30" ht="46.9" customHeight="1" thickBot="1" x14ac:dyDescent="0.25">
      <c r="A7" s="327" t="s">
        <v>120</v>
      </c>
      <c r="B7" s="327"/>
      <c r="C7" s="327"/>
      <c r="D7" s="327"/>
      <c r="E7" s="327"/>
      <c r="F7" s="327"/>
      <c r="G7" s="327"/>
      <c r="H7" s="327"/>
      <c r="I7" s="327"/>
      <c r="J7" s="327"/>
      <c r="K7" s="327"/>
      <c r="L7" s="327"/>
      <c r="M7" s="327"/>
      <c r="O7" s="133" t="s">
        <v>124</v>
      </c>
    </row>
    <row r="8" spans="1:30" ht="15" customHeight="1" x14ac:dyDescent="0.25">
      <c r="A8" s="328" t="s">
        <v>5</v>
      </c>
      <c r="B8" s="329"/>
      <c r="C8" s="329"/>
      <c r="D8" s="330" t="str">
        <f>'Option Comparison Costs'!E8</f>
        <v>R5 - Navan Road - Dublin</v>
      </c>
      <c r="E8" s="331"/>
      <c r="F8" s="331"/>
      <c r="G8" s="331"/>
      <c r="H8" s="331"/>
      <c r="I8" s="331"/>
      <c r="J8" s="331"/>
      <c r="K8" s="331"/>
      <c r="L8" s="331"/>
      <c r="M8" s="332"/>
    </row>
    <row r="9" spans="1:30" ht="6.75" customHeight="1" x14ac:dyDescent="0.25">
      <c r="A9" s="324"/>
      <c r="B9" s="325"/>
      <c r="C9" s="325"/>
      <c r="D9" s="325"/>
      <c r="E9" s="325"/>
      <c r="F9" s="325"/>
      <c r="G9" s="325"/>
      <c r="H9" s="325"/>
      <c r="I9" s="325"/>
      <c r="J9" s="325"/>
      <c r="K9" s="325"/>
      <c r="L9" s="325"/>
      <c r="M9" s="326"/>
    </row>
    <row r="10" spans="1:30" ht="15" customHeight="1" x14ac:dyDescent="0.25">
      <c r="A10" s="318" t="s">
        <v>100</v>
      </c>
      <c r="B10" s="221"/>
      <c r="C10" s="221"/>
      <c r="D10" s="319" t="str">
        <f>'Option Comparison Costs'!E10</f>
        <v>DLR/22/001 5G</v>
      </c>
      <c r="E10" s="333"/>
      <c r="F10" s="221" t="s">
        <v>101</v>
      </c>
      <c r="G10" s="221"/>
      <c r="H10" s="221"/>
      <c r="I10" s="221"/>
      <c r="J10" s="148"/>
      <c r="K10" s="148"/>
      <c r="L10" s="322" t="str">
        <f>'Option Comparison Costs'!L10</f>
        <v>Sally Gate - South Dublin Council</v>
      </c>
      <c r="M10" s="323"/>
      <c r="O10" s="159" t="s">
        <v>169</v>
      </c>
      <c r="P10" s="158"/>
      <c r="Q10" s="158"/>
      <c r="R10" s="158"/>
      <c r="S10" s="158"/>
      <c r="T10" s="158"/>
      <c r="U10" s="158"/>
      <c r="V10" s="158"/>
      <c r="W10" s="158"/>
      <c r="X10" s="158"/>
      <c r="Y10" s="158"/>
      <c r="Z10" s="158"/>
      <c r="AA10" s="158"/>
      <c r="AB10" s="158"/>
      <c r="AC10" s="158"/>
      <c r="AD10" s="158"/>
    </row>
    <row r="11" spans="1:30" ht="6.75" customHeight="1" x14ac:dyDescent="0.25">
      <c r="A11" s="324"/>
      <c r="B11" s="325"/>
      <c r="C11" s="325"/>
      <c r="D11" s="325"/>
      <c r="E11" s="325"/>
      <c r="F11" s="325"/>
      <c r="G11" s="325"/>
      <c r="H11" s="325"/>
      <c r="I11" s="325"/>
      <c r="J11" s="325"/>
      <c r="K11" s="325"/>
      <c r="L11" s="325"/>
      <c r="M11" s="326"/>
    </row>
    <row r="12" spans="1:30" ht="15" customHeight="1" x14ac:dyDescent="0.25">
      <c r="A12" s="318" t="s">
        <v>102</v>
      </c>
      <c r="B12" s="221"/>
      <c r="C12" s="221"/>
      <c r="D12" s="319" t="s">
        <v>174</v>
      </c>
      <c r="E12" s="333"/>
      <c r="F12" s="334" t="s">
        <v>103</v>
      </c>
      <c r="G12" s="321"/>
      <c r="H12" s="321"/>
      <c r="I12" s="321"/>
      <c r="J12" s="153"/>
      <c r="K12" s="153"/>
      <c r="L12" s="322">
        <f>'Option Comparison Costs'!L12</f>
        <v>44751</v>
      </c>
      <c r="M12" s="323"/>
      <c r="O12" s="159" t="s">
        <v>169</v>
      </c>
      <c r="P12" s="158"/>
      <c r="Q12" s="158"/>
      <c r="R12" s="158"/>
      <c r="S12" s="158"/>
      <c r="T12" s="158"/>
      <c r="U12" s="158"/>
      <c r="V12" s="158"/>
      <c r="W12" s="158"/>
      <c r="X12" s="158"/>
      <c r="Y12" s="158"/>
      <c r="Z12" s="158"/>
      <c r="AA12" s="158"/>
      <c r="AB12" s="158"/>
      <c r="AC12" s="158"/>
      <c r="AD12" s="158"/>
    </row>
    <row r="13" spans="1:30" ht="6.75" customHeight="1" x14ac:dyDescent="0.25">
      <c r="A13" s="324"/>
      <c r="B13" s="325"/>
      <c r="C13" s="325"/>
      <c r="D13" s="325"/>
      <c r="E13" s="325"/>
      <c r="F13" s="325"/>
      <c r="G13" s="325"/>
      <c r="H13" s="325"/>
      <c r="I13" s="325"/>
      <c r="J13" s="325"/>
      <c r="K13" s="325"/>
      <c r="L13" s="325"/>
      <c r="M13" s="326"/>
    </row>
    <row r="14" spans="1:30" ht="14.45" customHeight="1" x14ac:dyDescent="0.25">
      <c r="A14" s="318" t="s">
        <v>104</v>
      </c>
      <c r="B14" s="221"/>
      <c r="C14" s="221"/>
      <c r="D14" s="319" t="str">
        <f>'Option Comparison Costs'!E14</f>
        <v>South Dublin Council</v>
      </c>
      <c r="E14" s="320"/>
      <c r="F14" s="321" t="s">
        <v>17</v>
      </c>
      <c r="G14" s="321"/>
      <c r="H14" s="321"/>
      <c r="I14" s="321"/>
      <c r="J14" s="153"/>
      <c r="K14" s="153"/>
      <c r="L14" s="322" t="str">
        <f>'Option Comparison Costs'!L14</f>
        <v>Q3 2022</v>
      </c>
      <c r="M14" s="323"/>
      <c r="O14" s="159" t="s">
        <v>169</v>
      </c>
      <c r="P14" s="158"/>
      <c r="Q14" s="158"/>
      <c r="R14" s="158"/>
      <c r="S14" s="158"/>
      <c r="T14" s="158"/>
      <c r="U14" s="158"/>
      <c r="V14" s="158"/>
      <c r="W14" s="158"/>
      <c r="X14" s="158"/>
      <c r="Y14" s="158"/>
      <c r="Z14" s="158"/>
      <c r="AA14" s="158"/>
      <c r="AB14" s="158"/>
      <c r="AC14" s="158"/>
      <c r="AD14" s="158"/>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112</v>
      </c>
      <c r="C16" s="114"/>
      <c r="D16" s="114"/>
      <c r="E16" s="114"/>
      <c r="F16" s="114"/>
      <c r="G16" s="114"/>
      <c r="H16" s="114"/>
      <c r="I16" s="342" t="s">
        <v>175</v>
      </c>
      <c r="J16" s="342" t="s">
        <v>176</v>
      </c>
      <c r="K16" s="343" t="s">
        <v>177</v>
      </c>
      <c r="L16" s="344" t="s">
        <v>178</v>
      </c>
      <c r="M16" s="345"/>
    </row>
    <row r="17" spans="1:30" ht="15" customHeight="1" x14ac:dyDescent="0.25">
      <c r="A17" s="67"/>
      <c r="B17" s="4">
        <v>1.1000000000000001</v>
      </c>
      <c r="C17" s="312" t="s">
        <v>105</v>
      </c>
      <c r="D17" s="313"/>
      <c r="E17" s="314"/>
      <c r="F17" s="315">
        <v>1</v>
      </c>
      <c r="G17" s="315"/>
      <c r="H17" s="108" t="s">
        <v>41</v>
      </c>
      <c r="I17" s="119">
        <f>SUM('Option Nr 1'!K44:L44)</f>
        <v>7500</v>
      </c>
      <c r="J17" s="354">
        <v>23</v>
      </c>
      <c r="K17" s="341">
        <f>I17/100*J17</f>
        <v>1725</v>
      </c>
      <c r="L17" s="316">
        <f>K17+I17</f>
        <v>9225</v>
      </c>
      <c r="M17" s="317"/>
      <c r="O17" s="159" t="s">
        <v>170</v>
      </c>
      <c r="P17" s="158"/>
      <c r="Q17" s="158"/>
      <c r="R17" s="158"/>
      <c r="S17" s="158"/>
      <c r="T17" s="158"/>
      <c r="U17" s="158"/>
      <c r="V17" s="158"/>
      <c r="W17" s="158"/>
      <c r="X17" s="158"/>
      <c r="Y17" s="158"/>
      <c r="Z17" s="158"/>
      <c r="AA17" s="158"/>
      <c r="AB17" s="158"/>
      <c r="AC17" s="158"/>
      <c r="AD17" s="158"/>
    </row>
    <row r="18" spans="1:30" ht="15" customHeight="1" x14ac:dyDescent="0.25">
      <c r="A18" s="67"/>
      <c r="B18" s="4">
        <v>1.2</v>
      </c>
      <c r="C18" s="312" t="s">
        <v>94</v>
      </c>
      <c r="D18" s="313"/>
      <c r="E18" s="314"/>
      <c r="F18" s="315">
        <v>1</v>
      </c>
      <c r="G18" s="315"/>
      <c r="H18" s="108" t="s">
        <v>41</v>
      </c>
      <c r="I18" s="119">
        <f>SUM('Option Nr 1'!K45:L45)</f>
        <v>8000</v>
      </c>
      <c r="J18" s="354">
        <v>23</v>
      </c>
      <c r="K18" s="341">
        <f t="shared" ref="K18:K29" si="0">I18/100*J18</f>
        <v>1840</v>
      </c>
      <c r="L18" s="316">
        <f t="shared" ref="L18:L29" si="1">K18+I18</f>
        <v>9840</v>
      </c>
      <c r="M18" s="317"/>
      <c r="O18" s="159" t="s">
        <v>170</v>
      </c>
      <c r="P18" s="158"/>
      <c r="Q18" s="158"/>
      <c r="R18" s="158"/>
      <c r="S18" s="158"/>
      <c r="T18" s="158"/>
      <c r="U18" s="158"/>
      <c r="V18" s="158"/>
      <c r="W18" s="158"/>
      <c r="X18" s="158"/>
      <c r="Y18" s="158"/>
      <c r="Z18" s="158"/>
      <c r="AA18" s="158"/>
      <c r="AB18" s="158"/>
      <c r="AC18" s="158"/>
      <c r="AD18" s="158"/>
    </row>
    <row r="19" spans="1:30" ht="15" customHeight="1" x14ac:dyDescent="0.25">
      <c r="A19" s="67"/>
      <c r="B19" s="4">
        <v>1.3</v>
      </c>
      <c r="C19" s="312" t="s">
        <v>95</v>
      </c>
      <c r="D19" s="313"/>
      <c r="E19" s="314"/>
      <c r="F19" s="315">
        <v>1</v>
      </c>
      <c r="G19" s="315"/>
      <c r="H19" s="108" t="s">
        <v>41</v>
      </c>
      <c r="I19" s="119">
        <f>SUM('Option Nr 1'!K46:L46)</f>
        <v>12000</v>
      </c>
      <c r="J19" s="354">
        <v>23</v>
      </c>
      <c r="K19" s="341">
        <f t="shared" si="0"/>
        <v>2760</v>
      </c>
      <c r="L19" s="316">
        <f t="shared" si="1"/>
        <v>14760</v>
      </c>
      <c r="M19" s="317"/>
      <c r="O19" s="159" t="s">
        <v>170</v>
      </c>
      <c r="P19" s="158"/>
      <c r="Q19" s="158"/>
      <c r="R19" s="158"/>
      <c r="S19" s="158"/>
      <c r="T19" s="158"/>
      <c r="U19" s="158"/>
      <c r="V19" s="158"/>
      <c r="W19" s="158"/>
      <c r="X19" s="158"/>
      <c r="Y19" s="158"/>
      <c r="Z19" s="158"/>
      <c r="AA19" s="158"/>
      <c r="AB19" s="158"/>
      <c r="AC19" s="158"/>
      <c r="AD19" s="158"/>
    </row>
    <row r="20" spans="1:30" ht="15" customHeight="1" x14ac:dyDescent="0.25">
      <c r="A20" s="67"/>
      <c r="B20" s="4">
        <v>1.4</v>
      </c>
      <c r="C20" s="312" t="s">
        <v>96</v>
      </c>
      <c r="D20" s="313"/>
      <c r="E20" s="314"/>
      <c r="F20" s="315">
        <v>1</v>
      </c>
      <c r="G20" s="315"/>
      <c r="H20" s="108" t="s">
        <v>41</v>
      </c>
      <c r="I20" s="119">
        <f>SUM('Option Nr 1'!K47:L47)</f>
        <v>5000</v>
      </c>
      <c r="J20" s="354">
        <v>23</v>
      </c>
      <c r="K20" s="341">
        <f t="shared" si="0"/>
        <v>1150</v>
      </c>
      <c r="L20" s="316">
        <f t="shared" si="1"/>
        <v>6150</v>
      </c>
      <c r="M20" s="317"/>
      <c r="O20" s="159" t="s">
        <v>170</v>
      </c>
      <c r="P20" s="158"/>
      <c r="Q20" s="158"/>
      <c r="R20" s="158"/>
      <c r="S20" s="158"/>
      <c r="T20" s="158"/>
      <c r="U20" s="158"/>
      <c r="V20" s="158"/>
      <c r="W20" s="158"/>
      <c r="X20" s="158"/>
      <c r="Y20" s="158"/>
      <c r="Z20" s="158"/>
      <c r="AA20" s="158"/>
      <c r="AB20" s="158"/>
      <c r="AC20" s="158"/>
      <c r="AD20" s="158"/>
    </row>
    <row r="21" spans="1:30" ht="15" customHeight="1" x14ac:dyDescent="0.25">
      <c r="A21" s="67"/>
      <c r="B21" s="4">
        <v>1.5</v>
      </c>
      <c r="C21" s="312" t="s">
        <v>97</v>
      </c>
      <c r="D21" s="313"/>
      <c r="E21" s="314"/>
      <c r="F21" s="315">
        <v>1</v>
      </c>
      <c r="G21" s="315"/>
      <c r="H21" s="108" t="s">
        <v>41</v>
      </c>
      <c r="I21" s="119">
        <f>SUM('Option Nr 1'!K48:L48)</f>
        <v>15000</v>
      </c>
      <c r="J21" s="354">
        <v>23</v>
      </c>
      <c r="K21" s="341">
        <f t="shared" si="0"/>
        <v>3450</v>
      </c>
      <c r="L21" s="316">
        <f t="shared" si="1"/>
        <v>18450</v>
      </c>
      <c r="M21" s="317"/>
      <c r="O21" s="159" t="s">
        <v>170</v>
      </c>
      <c r="P21" s="158"/>
      <c r="Q21" s="158"/>
      <c r="R21" s="158"/>
      <c r="S21" s="158"/>
      <c r="T21" s="158"/>
      <c r="U21" s="158"/>
      <c r="V21" s="158"/>
      <c r="W21" s="158"/>
      <c r="X21" s="158"/>
      <c r="Y21" s="158"/>
      <c r="Z21" s="158"/>
      <c r="AA21" s="158"/>
      <c r="AB21" s="158"/>
      <c r="AC21" s="158"/>
      <c r="AD21" s="158"/>
    </row>
    <row r="22" spans="1:30" ht="15" customHeight="1" x14ac:dyDescent="0.25">
      <c r="A22" s="67"/>
      <c r="B22" s="4">
        <v>1.6</v>
      </c>
      <c r="C22" s="312" t="s">
        <v>98</v>
      </c>
      <c r="D22" s="313"/>
      <c r="E22" s="314"/>
      <c r="F22" s="315">
        <v>1</v>
      </c>
      <c r="G22" s="315"/>
      <c r="H22" s="108" t="s">
        <v>41</v>
      </c>
      <c r="I22" s="119">
        <f>SUM('Option Nr 1'!K49:L49)</f>
        <v>15000</v>
      </c>
      <c r="J22" s="354">
        <v>23</v>
      </c>
      <c r="K22" s="341">
        <f t="shared" si="0"/>
        <v>3450</v>
      </c>
      <c r="L22" s="316">
        <f t="shared" si="1"/>
        <v>18450</v>
      </c>
      <c r="M22" s="317"/>
      <c r="O22" s="159" t="s">
        <v>170</v>
      </c>
      <c r="P22" s="158"/>
      <c r="Q22" s="158"/>
      <c r="R22" s="158"/>
      <c r="S22" s="158"/>
      <c r="T22" s="158"/>
      <c r="U22" s="158"/>
      <c r="V22" s="158"/>
      <c r="W22" s="158"/>
      <c r="X22" s="158"/>
      <c r="Y22" s="158"/>
      <c r="Z22" s="158"/>
      <c r="AA22" s="158"/>
      <c r="AB22" s="158"/>
      <c r="AC22" s="158"/>
      <c r="AD22" s="158"/>
    </row>
    <row r="23" spans="1:30" ht="15" customHeight="1" x14ac:dyDescent="0.25">
      <c r="A23" s="67"/>
      <c r="B23" s="149">
        <v>1.7</v>
      </c>
      <c r="C23" s="312" t="s">
        <v>99</v>
      </c>
      <c r="D23" s="313"/>
      <c r="E23" s="314"/>
      <c r="F23" s="315">
        <v>1</v>
      </c>
      <c r="G23" s="315"/>
      <c r="H23" s="152" t="s">
        <v>41</v>
      </c>
      <c r="I23" s="119">
        <f>SUM('Option Nr 1'!K50:L50)</f>
        <v>2500</v>
      </c>
      <c r="J23" s="354">
        <v>23</v>
      </c>
      <c r="K23" s="341">
        <f t="shared" si="0"/>
        <v>575</v>
      </c>
      <c r="L23" s="316">
        <f t="shared" si="1"/>
        <v>3075</v>
      </c>
      <c r="M23" s="317"/>
      <c r="O23" s="159" t="s">
        <v>170</v>
      </c>
      <c r="P23" s="158"/>
      <c r="Q23" s="158"/>
      <c r="R23" s="158"/>
      <c r="S23" s="158"/>
      <c r="T23" s="158"/>
      <c r="U23" s="158"/>
      <c r="V23" s="158"/>
      <c r="W23" s="158"/>
      <c r="X23" s="158"/>
      <c r="Y23" s="158"/>
      <c r="Z23" s="158"/>
      <c r="AA23" s="158"/>
      <c r="AB23" s="158"/>
      <c r="AC23" s="158"/>
      <c r="AD23" s="158"/>
    </row>
    <row r="24" spans="1:30" ht="15" customHeight="1" x14ac:dyDescent="0.25">
      <c r="A24" s="67"/>
      <c r="B24" s="149">
        <v>1.8</v>
      </c>
      <c r="C24" s="312" t="s">
        <v>179</v>
      </c>
      <c r="D24" s="313"/>
      <c r="E24" s="314"/>
      <c r="F24" s="315">
        <v>1</v>
      </c>
      <c r="G24" s="315"/>
      <c r="H24" s="152" t="s">
        <v>41</v>
      </c>
      <c r="I24" s="119">
        <f>SUM('Option Nr 1'!K51:L51)</f>
        <v>44750</v>
      </c>
      <c r="J24" s="354">
        <v>13.5</v>
      </c>
      <c r="K24" s="341">
        <f t="shared" si="0"/>
        <v>6041.25</v>
      </c>
      <c r="L24" s="316">
        <f>K24+I24</f>
        <v>50791.25</v>
      </c>
      <c r="M24" s="317"/>
      <c r="O24" s="159" t="s">
        <v>170</v>
      </c>
      <c r="P24" s="158"/>
      <c r="Q24" s="158"/>
      <c r="R24" s="158"/>
      <c r="S24" s="158"/>
      <c r="T24" s="158"/>
      <c r="U24" s="158"/>
      <c r="V24" s="158"/>
      <c r="W24" s="158"/>
      <c r="X24" s="158"/>
      <c r="Y24" s="158"/>
      <c r="Z24" s="158"/>
      <c r="AA24" s="158"/>
      <c r="AB24" s="158"/>
      <c r="AC24" s="158"/>
      <c r="AD24" s="158"/>
    </row>
    <row r="25" spans="1:30" ht="15" customHeight="1" x14ac:dyDescent="0.25">
      <c r="A25" s="67"/>
      <c r="B25" s="149">
        <v>1.9</v>
      </c>
      <c r="C25" s="312" t="s">
        <v>180</v>
      </c>
      <c r="D25" s="313"/>
      <c r="E25" s="314"/>
      <c r="F25" s="315">
        <v>1</v>
      </c>
      <c r="G25" s="315"/>
      <c r="H25" s="152" t="s">
        <v>41</v>
      </c>
      <c r="I25" s="119">
        <f>SUM('Option Nr 1'!K52:L52)</f>
        <v>67500</v>
      </c>
      <c r="J25" s="354"/>
      <c r="K25" s="341"/>
      <c r="L25" s="316">
        <f>K25+I25</f>
        <v>67500</v>
      </c>
      <c r="M25" s="317"/>
      <c r="O25" s="159" t="s">
        <v>170</v>
      </c>
      <c r="P25" s="158"/>
      <c r="Q25" s="158"/>
      <c r="R25" s="158"/>
      <c r="S25" s="158"/>
      <c r="T25" s="158"/>
      <c r="U25" s="158"/>
      <c r="V25" s="158"/>
      <c r="W25" s="158"/>
      <c r="X25" s="158"/>
      <c r="Y25" s="158"/>
      <c r="Z25" s="158"/>
      <c r="AA25" s="158"/>
      <c r="AB25" s="158"/>
      <c r="AC25" s="158"/>
      <c r="AD25" s="158"/>
    </row>
    <row r="26" spans="1:30" ht="15" customHeight="1" x14ac:dyDescent="0.25">
      <c r="A26" s="67"/>
      <c r="B26" s="77">
        <v>1.1000000000000001</v>
      </c>
      <c r="C26" s="312" t="s">
        <v>181</v>
      </c>
      <c r="D26" s="313"/>
      <c r="E26" s="314"/>
      <c r="F26" s="315">
        <v>1</v>
      </c>
      <c r="G26" s="315"/>
      <c r="H26" s="152" t="s">
        <v>41</v>
      </c>
      <c r="I26" s="119">
        <f>SUM('Option Nr 1'!K40:L40)</f>
        <v>895000</v>
      </c>
      <c r="J26" s="354">
        <v>13.5</v>
      </c>
      <c r="K26" s="341">
        <f t="shared" si="0"/>
        <v>120825</v>
      </c>
      <c r="L26" s="316">
        <f t="shared" si="1"/>
        <v>1015825</v>
      </c>
      <c r="M26" s="317"/>
      <c r="O26" s="159" t="s">
        <v>170</v>
      </c>
      <c r="P26" s="158"/>
      <c r="Q26" s="158"/>
      <c r="R26" s="158"/>
      <c r="S26" s="158"/>
      <c r="T26" s="158"/>
      <c r="U26" s="158"/>
      <c r="V26" s="158"/>
      <c r="W26" s="158"/>
      <c r="X26" s="158"/>
      <c r="Y26" s="158"/>
      <c r="Z26" s="158"/>
      <c r="AA26" s="158"/>
      <c r="AB26" s="158"/>
      <c r="AC26" s="158"/>
      <c r="AD26" s="158"/>
    </row>
    <row r="27" spans="1:30" ht="15" customHeight="1" x14ac:dyDescent="0.25">
      <c r="A27" s="67"/>
      <c r="B27" s="149">
        <v>1.1100000000000001</v>
      </c>
      <c r="C27" s="312" t="s">
        <v>182</v>
      </c>
      <c r="D27" s="313"/>
      <c r="E27" s="314"/>
      <c r="F27" s="315">
        <v>1</v>
      </c>
      <c r="G27" s="315"/>
      <c r="H27" s="152" t="s">
        <v>41</v>
      </c>
      <c r="I27" s="119">
        <f>SUM('Option Nr 1'!K58:L58)</f>
        <v>50237.5</v>
      </c>
      <c r="J27" s="354">
        <v>13.5</v>
      </c>
      <c r="K27" s="341">
        <f t="shared" si="0"/>
        <v>6782.0625</v>
      </c>
      <c r="L27" s="316">
        <f t="shared" si="1"/>
        <v>57019.5625</v>
      </c>
      <c r="M27" s="317"/>
      <c r="O27" s="159" t="s">
        <v>170</v>
      </c>
      <c r="P27" s="158"/>
      <c r="Q27" s="158"/>
      <c r="R27" s="158"/>
      <c r="S27" s="158"/>
      <c r="T27" s="158"/>
      <c r="U27" s="158"/>
      <c r="V27" s="158"/>
      <c r="W27" s="158"/>
      <c r="X27" s="158"/>
      <c r="Y27" s="158"/>
      <c r="Z27" s="158"/>
      <c r="AA27" s="158"/>
      <c r="AB27" s="158"/>
      <c r="AC27" s="158"/>
      <c r="AD27" s="158"/>
    </row>
    <row r="28" spans="1:30" ht="15" customHeight="1" x14ac:dyDescent="0.25">
      <c r="A28" s="67"/>
      <c r="B28" s="149">
        <v>1.1200000000000001</v>
      </c>
      <c r="C28" s="312" t="s">
        <v>183</v>
      </c>
      <c r="D28" s="313"/>
      <c r="E28" s="314"/>
      <c r="F28" s="315">
        <v>1</v>
      </c>
      <c r="G28" s="315"/>
      <c r="H28" s="152" t="s">
        <v>41</v>
      </c>
      <c r="I28" s="119">
        <f>SUM('Option Nr 1'!K59:L59)</f>
        <v>381645.75</v>
      </c>
      <c r="J28" s="354">
        <v>13.5</v>
      </c>
      <c r="K28" s="341">
        <f t="shared" si="0"/>
        <v>51522.176249999997</v>
      </c>
      <c r="L28" s="316">
        <f t="shared" si="1"/>
        <v>433167.92625000002</v>
      </c>
      <c r="M28" s="317"/>
      <c r="O28" s="159" t="s">
        <v>170</v>
      </c>
      <c r="P28" s="158"/>
      <c r="Q28" s="158"/>
      <c r="R28" s="158"/>
      <c r="S28" s="158"/>
      <c r="T28" s="158"/>
      <c r="U28" s="158"/>
      <c r="V28" s="158"/>
      <c r="W28" s="158"/>
      <c r="X28" s="158"/>
      <c r="Y28" s="158"/>
      <c r="Z28" s="158"/>
      <c r="AA28" s="158"/>
      <c r="AB28" s="158"/>
      <c r="AC28" s="158"/>
      <c r="AD28" s="158"/>
    </row>
    <row r="29" spans="1:30" ht="15" customHeight="1" x14ac:dyDescent="0.25">
      <c r="A29" s="67"/>
      <c r="B29" s="149">
        <v>1.1299999999999999</v>
      </c>
      <c r="C29" s="312" t="s">
        <v>184</v>
      </c>
      <c r="D29" s="313"/>
      <c r="E29" s="314"/>
      <c r="F29" s="315">
        <v>1</v>
      </c>
      <c r="G29" s="315"/>
      <c r="H29" s="152" t="s">
        <v>41</v>
      </c>
      <c r="I29" s="119">
        <f>SUM('Option Nr 1'!K60:L60)</f>
        <v>11224.875</v>
      </c>
      <c r="J29" s="354">
        <v>13.5</v>
      </c>
      <c r="K29" s="341">
        <f t="shared" si="0"/>
        <v>1515.358125</v>
      </c>
      <c r="L29" s="316">
        <f t="shared" si="1"/>
        <v>12740.233125000001</v>
      </c>
      <c r="M29" s="317"/>
      <c r="O29" s="159" t="s">
        <v>170</v>
      </c>
      <c r="P29" s="158"/>
      <c r="Q29" s="158"/>
      <c r="R29" s="158"/>
      <c r="S29" s="158"/>
      <c r="T29" s="158"/>
      <c r="U29" s="158"/>
      <c r="V29" s="158"/>
      <c r="W29" s="158"/>
      <c r="X29" s="158"/>
      <c r="Y29" s="158"/>
      <c r="Z29" s="158"/>
      <c r="AA29" s="158"/>
      <c r="AB29" s="158"/>
      <c r="AC29" s="158"/>
      <c r="AD29" s="158"/>
    </row>
    <row r="30" spans="1:30" ht="15" customHeight="1" x14ac:dyDescent="0.25">
      <c r="A30" s="67"/>
      <c r="B30" s="154"/>
      <c r="C30" s="155"/>
      <c r="D30" s="155"/>
      <c r="E30" s="155"/>
      <c r="F30" s="346" t="s">
        <v>185</v>
      </c>
      <c r="G30" s="347"/>
      <c r="H30" s="348"/>
      <c r="I30" s="349">
        <f>SUM(I17:I29)</f>
        <v>1515358.125</v>
      </c>
      <c r="J30" s="155"/>
      <c r="K30" s="155"/>
      <c r="L30" s="155"/>
      <c r="M30" s="156"/>
      <c r="O30" s="150"/>
      <c r="P30" s="151"/>
      <c r="Q30" s="151"/>
      <c r="R30" s="151"/>
      <c r="S30" s="151"/>
      <c r="T30" s="151"/>
      <c r="U30" s="151"/>
      <c r="V30" s="151"/>
      <c r="W30" s="151"/>
      <c r="X30" s="151"/>
      <c r="Y30" s="151"/>
      <c r="Z30" s="151"/>
      <c r="AA30" s="151"/>
      <c r="AB30" s="151"/>
      <c r="AC30" s="151"/>
      <c r="AD30" s="151"/>
    </row>
    <row r="31" spans="1:30" ht="6" customHeight="1" x14ac:dyDescent="0.25">
      <c r="A31" s="67"/>
      <c r="B31" s="305"/>
      <c r="C31" s="306"/>
      <c r="D31" s="306"/>
      <c r="E31" s="306"/>
      <c r="F31" s="306"/>
      <c r="G31" s="306"/>
      <c r="H31" s="306"/>
      <c r="I31" s="306"/>
      <c r="J31" s="306"/>
      <c r="K31" s="306"/>
      <c r="L31" s="306"/>
      <c r="M31" s="307"/>
    </row>
    <row r="32" spans="1:30" ht="15" customHeight="1" thickBot="1" x14ac:dyDescent="0.3">
      <c r="A32" s="67"/>
      <c r="B32" s="350" t="s">
        <v>186</v>
      </c>
      <c r="C32" s="351"/>
      <c r="D32" s="351"/>
      <c r="E32" s="351"/>
      <c r="F32" s="351"/>
      <c r="G32" s="351"/>
      <c r="H32" s="351"/>
      <c r="I32" s="351"/>
      <c r="J32" s="352"/>
      <c r="K32" s="353"/>
      <c r="L32" s="308">
        <f>SUM(L15:M30)</f>
        <v>1716993.971875</v>
      </c>
      <c r="M32" s="309"/>
      <c r="O32" s="355" t="s">
        <v>187</v>
      </c>
      <c r="P32" s="356"/>
      <c r="Q32" s="356"/>
      <c r="R32" s="356"/>
      <c r="S32" s="356"/>
      <c r="T32" s="356"/>
      <c r="U32" s="356"/>
      <c r="V32" s="356"/>
      <c r="W32" s="356"/>
      <c r="X32" s="356"/>
      <c r="Y32" s="356"/>
      <c r="Z32" s="356"/>
      <c r="AA32" s="356"/>
      <c r="AB32" s="356"/>
      <c r="AC32" s="356"/>
      <c r="AD32" s="356"/>
    </row>
    <row r="33" spans="1:13" ht="15" customHeight="1" thickBot="1" x14ac:dyDescent="0.3">
      <c r="A33" s="67"/>
      <c r="B33" s="305"/>
      <c r="C33" s="306"/>
      <c r="D33" s="306"/>
      <c r="E33" s="306"/>
      <c r="F33" s="306"/>
      <c r="G33" s="306"/>
      <c r="H33" s="306"/>
      <c r="I33" s="306"/>
      <c r="J33" s="306"/>
      <c r="K33" s="306"/>
      <c r="L33" s="306"/>
      <c r="M33" s="307"/>
    </row>
    <row r="34" spans="1:13" ht="6.75" customHeight="1" x14ac:dyDescent="0.25">
      <c r="A34" s="115"/>
      <c r="B34" s="3"/>
      <c r="C34" s="116"/>
      <c r="D34" s="3"/>
      <c r="E34" s="3"/>
      <c r="F34" s="3"/>
      <c r="G34" s="3"/>
      <c r="H34" s="3"/>
      <c r="I34" s="3"/>
      <c r="J34" s="3"/>
      <c r="K34" s="3"/>
      <c r="L34" s="3"/>
      <c r="M34" s="117"/>
    </row>
    <row r="35" spans="1:13" ht="53.25" customHeight="1" thickBot="1" x14ac:dyDescent="0.3">
      <c r="A35" s="118" t="s">
        <v>56</v>
      </c>
      <c r="B35" s="310" t="s">
        <v>106</v>
      </c>
      <c r="C35" s="310"/>
      <c r="D35" s="310"/>
      <c r="E35" s="310"/>
      <c r="F35" s="310"/>
      <c r="G35" s="310"/>
      <c r="H35" s="310"/>
      <c r="I35" s="310"/>
      <c r="J35" s="310"/>
      <c r="K35" s="310"/>
      <c r="L35" s="310"/>
      <c r="M35" s="311"/>
    </row>
    <row r="36" spans="1:13" ht="11.1" customHeight="1" x14ac:dyDescent="0.25">
      <c r="B36" s="165"/>
      <c r="C36" s="165"/>
      <c r="D36" s="165"/>
      <c r="E36" s="165"/>
      <c r="F36" s="165"/>
      <c r="G36" s="165"/>
      <c r="H36" s="165"/>
      <c r="I36" s="165"/>
      <c r="J36" s="165"/>
      <c r="K36" s="165"/>
      <c r="L36" s="165"/>
      <c r="M36" s="165"/>
    </row>
    <row r="37" spans="1:13" x14ac:dyDescent="0.25">
      <c r="B37" s="165"/>
      <c r="C37" s="165"/>
      <c r="D37" s="165"/>
      <c r="E37" s="165"/>
      <c r="F37" s="165"/>
      <c r="G37" s="165"/>
      <c r="H37" s="165"/>
      <c r="I37" s="165"/>
      <c r="J37" s="165"/>
      <c r="K37" s="165"/>
      <c r="L37" s="165"/>
      <c r="M37" s="165"/>
    </row>
    <row r="38" spans="1:13" ht="12" customHeight="1" x14ac:dyDescent="0.25">
      <c r="B38" s="165"/>
      <c r="C38" s="165"/>
      <c r="D38" s="165"/>
      <c r="E38" s="165"/>
      <c r="F38" s="165"/>
      <c r="G38" s="165"/>
      <c r="H38" s="165"/>
      <c r="I38" s="165"/>
      <c r="J38" s="165"/>
      <c r="K38" s="165"/>
      <c r="L38" s="165"/>
      <c r="M38" s="165"/>
    </row>
  </sheetData>
  <sheetProtection selectLockedCells="1"/>
  <mergeCells count="84">
    <mergeCell ref="O28:AD28"/>
    <mergeCell ref="O29:AD29"/>
    <mergeCell ref="O32:AD32"/>
    <mergeCell ref="O23:AD23"/>
    <mergeCell ref="O24:AD24"/>
    <mergeCell ref="O25:AD25"/>
    <mergeCell ref="O26:AD26"/>
    <mergeCell ref="O27:AD27"/>
    <mergeCell ref="C29:E29"/>
    <mergeCell ref="F29:G29"/>
    <mergeCell ref="F30:H30"/>
    <mergeCell ref="B32:K32"/>
    <mergeCell ref="L24:M24"/>
    <mergeCell ref="L25:M25"/>
    <mergeCell ref="L26:M26"/>
    <mergeCell ref="L27:M27"/>
    <mergeCell ref="L28:M28"/>
    <mergeCell ref="L29:M29"/>
    <mergeCell ref="F27:G27"/>
    <mergeCell ref="C28:E28"/>
    <mergeCell ref="F28:G28"/>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L22:M22"/>
    <mergeCell ref="C23:E23"/>
    <mergeCell ref="F23:G23"/>
    <mergeCell ref="L23:M23"/>
    <mergeCell ref="C24:E24"/>
    <mergeCell ref="F24:G24"/>
    <mergeCell ref="C25:E25"/>
    <mergeCell ref="F25:G25"/>
    <mergeCell ref="C26:E26"/>
    <mergeCell ref="F26:G26"/>
    <mergeCell ref="C27:E27"/>
    <mergeCell ref="B37:M38"/>
    <mergeCell ref="B31:M31"/>
    <mergeCell ref="L32:M32"/>
    <mergeCell ref="B33:M33"/>
    <mergeCell ref="B35:M35"/>
    <mergeCell ref="B36:M36"/>
    <mergeCell ref="O10:AD10"/>
    <mergeCell ref="O12:AD12"/>
    <mergeCell ref="O14:AD14"/>
    <mergeCell ref="O17:AD17"/>
    <mergeCell ref="O18:AD18"/>
    <mergeCell ref="O19:AD19"/>
    <mergeCell ref="O20:AD20"/>
    <mergeCell ref="O21:AD21"/>
    <mergeCell ref="O22:AD22"/>
  </mergeCells>
  <printOptions horizontalCentered="1" verticalCentered="1"/>
  <pageMargins left="0.59055118110236227" right="0" top="0" bottom="0" header="0" footer="0"/>
  <pageSetup paperSize="9" scale="94"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D82"/>
  <sheetViews>
    <sheetView showZeros="0" topLeftCell="A40" zoomScale="115" zoomScaleNormal="115" zoomScaleSheetLayoutView="100" workbookViewId="0">
      <selection activeCell="K44" sqref="K44:L44"/>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19" style="1" customWidth="1"/>
    <col min="11" max="12" width="9.140625" style="1"/>
    <col min="13" max="13" width="2.28515625" style="1" customWidth="1"/>
    <col min="14" max="14" width="2.28515625" style="1" hidden="1" customWidth="1"/>
    <col min="15" max="15" width="0" style="143" hidden="1" customWidth="1"/>
    <col min="16" max="16" width="9.140625" style="1"/>
    <col min="17" max="17" width="12.28515625" style="79" bestFit="1" customWidth="1"/>
    <col min="18" max="16384" width="9.140625" style="1"/>
  </cols>
  <sheetData>
    <row r="2" spans="2:29" ht="15.75" customHeight="1" x14ac:dyDescent="0.25">
      <c r="B2" s="223" t="s">
        <v>58</v>
      </c>
      <c r="C2" s="223"/>
      <c r="D2" s="223"/>
      <c r="E2" s="223"/>
      <c r="F2" s="223"/>
      <c r="G2" s="223"/>
      <c r="H2" s="223"/>
      <c r="I2" s="223"/>
      <c r="J2" s="223"/>
      <c r="K2" s="223"/>
      <c r="L2" s="223"/>
    </row>
    <row r="3" spans="2:29" ht="15" customHeight="1" x14ac:dyDescent="0.25">
      <c r="B3" s="223"/>
      <c r="C3" s="223"/>
      <c r="D3" s="223"/>
      <c r="E3" s="223"/>
      <c r="F3" s="223"/>
      <c r="G3" s="223"/>
      <c r="H3" s="223"/>
      <c r="I3" s="223"/>
      <c r="J3" s="223"/>
      <c r="K3" s="223"/>
      <c r="L3" s="223"/>
    </row>
    <row r="4" spans="2:29" ht="15" customHeight="1" x14ac:dyDescent="0.25">
      <c r="B4" s="223"/>
      <c r="C4" s="223"/>
      <c r="D4" s="223"/>
      <c r="E4" s="223"/>
      <c r="F4" s="223"/>
      <c r="G4" s="223"/>
      <c r="H4" s="223"/>
      <c r="I4" s="223"/>
      <c r="J4" s="223"/>
      <c r="K4" s="223"/>
      <c r="L4" s="223"/>
    </row>
    <row r="5" spans="2:29" ht="15" customHeight="1" x14ac:dyDescent="0.25">
      <c r="B5" s="223"/>
      <c r="C5" s="223"/>
      <c r="D5" s="223"/>
      <c r="E5" s="223"/>
      <c r="F5" s="223"/>
      <c r="G5" s="223"/>
      <c r="H5" s="223"/>
      <c r="I5" s="223"/>
      <c r="J5" s="223"/>
      <c r="K5" s="223"/>
      <c r="L5" s="223"/>
    </row>
    <row r="6" spans="2:29" ht="6" customHeight="1" thickBot="1" x14ac:dyDescent="0.3">
      <c r="B6" s="223"/>
      <c r="C6" s="223"/>
      <c r="D6" s="223"/>
      <c r="E6" s="223"/>
      <c r="F6" s="223"/>
      <c r="G6" s="223"/>
      <c r="H6" s="223"/>
      <c r="I6" s="223"/>
      <c r="J6" s="223"/>
      <c r="K6" s="223"/>
      <c r="L6" s="223"/>
    </row>
    <row r="7" spans="2:29" ht="31.5" customHeight="1" thickBot="1" x14ac:dyDescent="0.3">
      <c r="B7" s="165" t="s">
        <v>87</v>
      </c>
      <c r="C7" s="165"/>
      <c r="D7" s="165"/>
      <c r="E7" s="165"/>
      <c r="F7" s="165"/>
      <c r="G7" s="165"/>
      <c r="H7" s="165"/>
      <c r="I7" s="165"/>
      <c r="J7" s="165"/>
      <c r="K7" s="165"/>
      <c r="L7" s="165"/>
      <c r="P7" s="133" t="s">
        <v>124</v>
      </c>
      <c r="Q7" s="131"/>
      <c r="R7" s="131"/>
      <c r="S7" s="215" t="s">
        <v>125</v>
      </c>
      <c r="T7" s="216"/>
      <c r="U7" s="216"/>
      <c r="V7" s="216"/>
      <c r="W7" s="216"/>
      <c r="X7" s="217"/>
      <c r="Y7" s="157" t="s">
        <v>162</v>
      </c>
      <c r="Z7" s="231"/>
      <c r="AA7" s="231"/>
      <c r="AB7" s="231"/>
    </row>
    <row r="8" spans="2:29" ht="15" customHeight="1" x14ac:dyDescent="0.25">
      <c r="B8" s="209" t="s">
        <v>61</v>
      </c>
      <c r="C8" s="210"/>
      <c r="D8" s="210"/>
      <c r="E8" s="105">
        <v>2</v>
      </c>
      <c r="F8" s="248"/>
      <c r="G8" s="248"/>
      <c r="H8" s="248"/>
      <c r="I8" s="248"/>
      <c r="J8" s="248"/>
      <c r="K8" s="248"/>
      <c r="L8" s="249"/>
      <c r="P8" s="159" t="s">
        <v>154</v>
      </c>
      <c r="Q8" s="158"/>
      <c r="R8" s="158"/>
      <c r="S8" s="158"/>
      <c r="T8" s="158"/>
      <c r="U8" s="158"/>
      <c r="V8" s="158"/>
      <c r="W8" s="158"/>
      <c r="X8" s="158"/>
      <c r="Y8" s="158"/>
      <c r="Z8" s="158"/>
      <c r="AA8" s="158"/>
      <c r="AB8" s="158"/>
      <c r="AC8" s="131"/>
    </row>
    <row r="9" spans="2:29" ht="15" customHeight="1" thickBot="1" x14ac:dyDescent="0.3">
      <c r="B9" s="253" t="s">
        <v>85</v>
      </c>
      <c r="C9" s="254"/>
      <c r="D9" s="255"/>
      <c r="E9" s="250" t="s">
        <v>133</v>
      </c>
      <c r="F9" s="251"/>
      <c r="G9" s="251"/>
      <c r="H9" s="251"/>
      <c r="I9" s="251"/>
      <c r="J9" s="251"/>
      <c r="K9" s="251"/>
      <c r="L9" s="252"/>
      <c r="P9" s="159" t="s">
        <v>153</v>
      </c>
      <c r="Q9" s="158"/>
      <c r="R9" s="158"/>
      <c r="S9" s="158"/>
      <c r="T9" s="158"/>
      <c r="U9" s="158"/>
      <c r="V9" s="158"/>
      <c r="W9" s="158"/>
      <c r="X9" s="158"/>
      <c r="Y9" s="158"/>
      <c r="Z9" s="158"/>
      <c r="AA9" s="158"/>
      <c r="AB9" s="158"/>
      <c r="AC9" s="131"/>
    </row>
    <row r="10" spans="2:29"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row>
    <row r="11" spans="2:29" ht="6.75" customHeight="1" x14ac:dyDescent="0.25">
      <c r="B11" s="45"/>
      <c r="L11" s="15"/>
      <c r="O11" s="143">
        <v>2</v>
      </c>
      <c r="P11" s="131"/>
      <c r="Q11" s="131"/>
      <c r="R11" s="131"/>
      <c r="S11" s="131"/>
      <c r="T11" s="131"/>
      <c r="U11" s="131"/>
      <c r="V11" s="131"/>
      <c r="W11" s="131"/>
      <c r="X11" s="131"/>
      <c r="Y11" s="131"/>
      <c r="Z11" s="131"/>
      <c r="AA11" s="131"/>
      <c r="AB11" s="131"/>
      <c r="AC11" s="131"/>
    </row>
    <row r="12" spans="2:29" ht="13.15" customHeight="1" x14ac:dyDescent="0.25">
      <c r="B12" s="169" t="s">
        <v>28</v>
      </c>
      <c r="C12" s="240"/>
      <c r="D12" s="240"/>
      <c r="E12" s="241" t="s">
        <v>134</v>
      </c>
      <c r="F12" s="242"/>
      <c r="G12" s="185" t="s">
        <v>9</v>
      </c>
      <c r="H12" s="185"/>
      <c r="I12" s="185"/>
      <c r="J12" s="207" t="s">
        <v>135</v>
      </c>
      <c r="K12" s="243"/>
      <c r="L12" s="244"/>
      <c r="O12" s="143">
        <v>3</v>
      </c>
      <c r="P12" s="159" t="s">
        <v>159</v>
      </c>
      <c r="Q12" s="231"/>
      <c r="R12" s="231"/>
      <c r="S12" s="231"/>
      <c r="T12" s="231"/>
      <c r="U12" s="231"/>
      <c r="V12" s="231"/>
      <c r="W12" s="231"/>
      <c r="X12" s="231"/>
      <c r="Y12" s="231"/>
      <c r="Z12" s="231"/>
      <c r="AA12" s="231"/>
      <c r="AB12" s="131"/>
      <c r="AC12" s="131"/>
    </row>
    <row r="13" spans="2:29" ht="6.75" customHeight="1" x14ac:dyDescent="0.25">
      <c r="B13" s="245"/>
      <c r="C13" s="246"/>
      <c r="D13" s="246"/>
      <c r="E13" s="246"/>
      <c r="F13" s="246"/>
      <c r="G13" s="246"/>
      <c r="H13" s="246"/>
      <c r="I13" s="246"/>
      <c r="J13" s="246"/>
      <c r="K13" s="246"/>
      <c r="L13" s="247"/>
      <c r="O13" s="143">
        <v>4</v>
      </c>
      <c r="P13" s="131"/>
      <c r="Q13" s="131"/>
      <c r="R13" s="131"/>
      <c r="S13" s="131"/>
      <c r="T13" s="131"/>
      <c r="U13" s="131"/>
      <c r="V13" s="131"/>
      <c r="W13" s="131"/>
      <c r="X13" s="131"/>
      <c r="Y13" s="131"/>
      <c r="Z13" s="131"/>
      <c r="AA13" s="131"/>
      <c r="AB13" s="131"/>
      <c r="AC13" s="131"/>
    </row>
    <row r="14" spans="2:29" ht="27" customHeight="1" x14ac:dyDescent="0.25">
      <c r="B14" s="169" t="s">
        <v>10</v>
      </c>
      <c r="C14" s="240"/>
      <c r="D14" s="240"/>
      <c r="E14" s="241">
        <v>2150</v>
      </c>
      <c r="F14" s="242"/>
      <c r="G14" s="184" t="s">
        <v>62</v>
      </c>
      <c r="H14" s="185"/>
      <c r="I14" s="175"/>
      <c r="J14" s="256">
        <v>2</v>
      </c>
      <c r="K14" s="256"/>
      <c r="L14" s="257"/>
      <c r="O14" s="143">
        <v>5</v>
      </c>
      <c r="P14" s="335" t="s">
        <v>151</v>
      </c>
      <c r="Q14" s="335"/>
      <c r="R14" s="335"/>
      <c r="S14" s="335"/>
      <c r="T14" s="335"/>
      <c r="U14" s="335"/>
      <c r="V14" s="335"/>
      <c r="W14" s="335"/>
      <c r="X14" s="335"/>
      <c r="Y14" s="335"/>
      <c r="Z14" s="335"/>
      <c r="AA14" s="335"/>
      <c r="AB14" s="335"/>
      <c r="AC14" s="146"/>
    </row>
    <row r="15" spans="2:29" ht="6.75" customHeight="1" x14ac:dyDescent="0.25">
      <c r="B15" s="245"/>
      <c r="C15" s="246"/>
      <c r="D15" s="246"/>
      <c r="E15" s="246"/>
      <c r="F15" s="246"/>
      <c r="G15" s="246"/>
      <c r="H15" s="246"/>
      <c r="I15" s="246"/>
      <c r="J15" s="246"/>
      <c r="K15" s="246"/>
      <c r="L15" s="247"/>
      <c r="P15" s="131"/>
      <c r="Q15" s="131"/>
      <c r="R15" s="131"/>
      <c r="S15" s="131"/>
      <c r="T15" s="131"/>
      <c r="U15" s="131"/>
      <c r="V15" s="131"/>
      <c r="W15" s="131"/>
      <c r="X15" s="131"/>
      <c r="Y15" s="131"/>
      <c r="Z15" s="131"/>
      <c r="AA15" s="131"/>
      <c r="AB15" s="131"/>
      <c r="AC15" s="131"/>
    </row>
    <row r="16" spans="2:29" ht="15" customHeight="1" x14ac:dyDescent="0.25">
      <c r="B16" s="169" t="s">
        <v>29</v>
      </c>
      <c r="C16" s="240"/>
      <c r="D16" s="240"/>
      <c r="E16" s="241">
        <v>2</v>
      </c>
      <c r="F16" s="242"/>
      <c r="G16" s="240" t="s">
        <v>30</v>
      </c>
      <c r="H16" s="240"/>
      <c r="I16" s="240"/>
      <c r="J16" s="241"/>
      <c r="K16" s="256"/>
      <c r="L16" s="257"/>
      <c r="P16" s="159" t="s">
        <v>152</v>
      </c>
      <c r="Q16" s="159"/>
      <c r="R16" s="159"/>
      <c r="S16" s="159"/>
      <c r="T16" s="159"/>
      <c r="U16" s="159"/>
      <c r="V16" s="159"/>
      <c r="W16" s="159"/>
      <c r="X16" s="159"/>
      <c r="Y16" s="159"/>
      <c r="Z16" s="159"/>
      <c r="AA16" s="159"/>
      <c r="AB16" s="159"/>
      <c r="AC16" s="159"/>
    </row>
    <row r="17" spans="2:29" ht="6.75" customHeight="1" x14ac:dyDescent="0.25">
      <c r="B17" s="245"/>
      <c r="C17" s="246"/>
      <c r="D17" s="246"/>
      <c r="E17" s="246"/>
      <c r="F17" s="246"/>
      <c r="G17" s="246"/>
      <c r="H17" s="246"/>
      <c r="I17" s="246"/>
      <c r="J17" s="246"/>
      <c r="K17" s="246"/>
      <c r="L17" s="247"/>
      <c r="P17" s="131"/>
      <c r="Q17" s="131"/>
      <c r="R17" s="131"/>
      <c r="S17" s="131"/>
      <c r="T17" s="131"/>
      <c r="U17" s="131"/>
      <c r="V17" s="131"/>
      <c r="W17" s="131"/>
      <c r="X17" s="131"/>
      <c r="Y17" s="131"/>
      <c r="Z17" s="131"/>
      <c r="AA17" s="131"/>
      <c r="AB17" s="131"/>
      <c r="AC17" s="131"/>
    </row>
    <row r="18" spans="2:29" ht="15" x14ac:dyDescent="0.25">
      <c r="B18" s="169" t="s">
        <v>31</v>
      </c>
      <c r="C18" s="240"/>
      <c r="D18" s="240"/>
      <c r="E18" s="258" t="s">
        <v>136</v>
      </c>
      <c r="F18" s="242"/>
      <c r="G18" s="240" t="s">
        <v>32</v>
      </c>
      <c r="H18" s="240"/>
      <c r="I18" s="240"/>
      <c r="J18" s="241">
        <v>4.5</v>
      </c>
      <c r="K18" s="242"/>
      <c r="L18" s="75" t="s">
        <v>33</v>
      </c>
      <c r="O18" s="144"/>
      <c r="P18" s="159" t="s">
        <v>152</v>
      </c>
      <c r="Q18" s="158"/>
      <c r="R18" s="158"/>
      <c r="S18" s="158"/>
      <c r="T18" s="158"/>
      <c r="U18" s="158"/>
      <c r="V18" s="158"/>
      <c r="W18" s="158"/>
      <c r="X18" s="158"/>
      <c r="Y18" s="158"/>
      <c r="Z18" s="158"/>
      <c r="AA18" s="158"/>
      <c r="AB18" s="158"/>
      <c r="AC18" s="158"/>
    </row>
    <row r="19" spans="2:29" ht="6.75" customHeight="1" x14ac:dyDescent="0.25">
      <c r="B19" s="245"/>
      <c r="C19" s="246"/>
      <c r="D19" s="246"/>
      <c r="E19" s="246"/>
      <c r="F19" s="246"/>
      <c r="G19" s="246"/>
      <c r="H19" s="246"/>
      <c r="I19" s="246"/>
      <c r="J19" s="246"/>
      <c r="K19" s="246"/>
      <c r="L19" s="247"/>
    </row>
    <row r="20" spans="2:29" ht="14.45" customHeight="1" x14ac:dyDescent="0.25">
      <c r="B20" s="169" t="s">
        <v>26</v>
      </c>
      <c r="C20" s="240"/>
      <c r="D20" s="240"/>
      <c r="E20" s="241" t="s">
        <v>134</v>
      </c>
      <c r="F20" s="256"/>
      <c r="G20" s="256"/>
      <c r="H20" s="256"/>
      <c r="I20" s="256"/>
      <c r="J20" s="256"/>
      <c r="K20" s="256"/>
      <c r="L20" s="257"/>
      <c r="O20" s="144"/>
      <c r="Q20" s="121"/>
    </row>
    <row r="21" spans="2:29" ht="6.75" customHeight="1" thickBot="1" x14ac:dyDescent="0.3">
      <c r="B21" s="259"/>
      <c r="C21" s="260"/>
      <c r="D21" s="260"/>
      <c r="E21" s="260"/>
      <c r="F21" s="260"/>
      <c r="G21" s="260"/>
      <c r="H21" s="260"/>
      <c r="I21" s="260"/>
      <c r="J21" s="260"/>
      <c r="K21" s="260"/>
      <c r="L21" s="261"/>
    </row>
    <row r="22" spans="2:29" s="2" customFormat="1" x14ac:dyDescent="0.25">
      <c r="B22" s="262">
        <v>1</v>
      </c>
      <c r="C22" s="263" t="s">
        <v>84</v>
      </c>
      <c r="D22" s="263"/>
      <c r="E22" s="263"/>
      <c r="F22" s="263"/>
      <c r="G22" s="263"/>
      <c r="H22" s="263"/>
      <c r="I22" s="263"/>
      <c r="J22" s="263"/>
      <c r="K22" s="263"/>
      <c r="L22" s="264"/>
      <c r="O22" s="143"/>
      <c r="Q22" s="79"/>
    </row>
    <row r="23" spans="2:29" x14ac:dyDescent="0.25">
      <c r="B23" s="262"/>
      <c r="C23" s="76" t="s">
        <v>34</v>
      </c>
      <c r="D23" s="265" t="s">
        <v>35</v>
      </c>
      <c r="E23" s="265"/>
      <c r="F23" s="265"/>
      <c r="G23" s="265"/>
      <c r="H23" s="265"/>
      <c r="I23" s="265"/>
      <c r="J23" s="265"/>
      <c r="K23" s="235" t="s">
        <v>36</v>
      </c>
      <c r="L23" s="236"/>
    </row>
    <row r="24" spans="2:29" ht="15" x14ac:dyDescent="0.25">
      <c r="B24" s="262"/>
      <c r="C24" s="265" t="s">
        <v>37</v>
      </c>
      <c r="D24" s="265"/>
      <c r="E24" s="265"/>
      <c r="F24" s="265"/>
      <c r="G24" s="265"/>
      <c r="H24" s="265"/>
      <c r="I24" s="265"/>
      <c r="J24" s="265"/>
      <c r="K24" s="265"/>
      <c r="L24" s="266"/>
      <c r="P24" s="159" t="s">
        <v>160</v>
      </c>
      <c r="Q24" s="231"/>
      <c r="R24" s="231"/>
      <c r="S24" s="231"/>
      <c r="T24" s="231"/>
      <c r="U24" s="231"/>
      <c r="V24" s="231"/>
      <c r="W24" s="231"/>
      <c r="X24" s="131"/>
      <c r="Y24" s="131"/>
      <c r="Z24" s="131"/>
      <c r="AA24" s="131"/>
      <c r="AB24" s="131"/>
    </row>
    <row r="25" spans="2:29" x14ac:dyDescent="0.25">
      <c r="B25" s="262"/>
      <c r="C25" s="4">
        <v>1.1000000000000001</v>
      </c>
      <c r="D25" s="173" t="s">
        <v>65</v>
      </c>
      <c r="E25" s="173"/>
      <c r="F25" s="173"/>
      <c r="G25" s="173"/>
      <c r="H25" s="173"/>
      <c r="I25" s="173"/>
      <c r="J25" s="173"/>
      <c r="K25" s="267">
        <v>102000</v>
      </c>
      <c r="L25" s="268"/>
      <c r="P25" s="138"/>
      <c r="Q25" s="139"/>
      <c r="R25" s="131"/>
      <c r="S25" s="131"/>
      <c r="T25" s="131"/>
      <c r="U25" s="131"/>
      <c r="V25" s="131"/>
      <c r="W25" s="131"/>
      <c r="X25" s="131"/>
      <c r="Y25" s="131"/>
      <c r="Z25" s="131"/>
      <c r="AA25" s="131"/>
      <c r="AB25" s="131"/>
    </row>
    <row r="26" spans="2:29" x14ac:dyDescent="0.25">
      <c r="B26" s="262"/>
      <c r="C26" s="4">
        <v>1.2</v>
      </c>
      <c r="D26" s="173" t="s">
        <v>66</v>
      </c>
      <c r="E26" s="173"/>
      <c r="F26" s="173"/>
      <c r="G26" s="173"/>
      <c r="H26" s="173"/>
      <c r="I26" s="173"/>
      <c r="J26" s="173"/>
      <c r="K26" s="267">
        <v>86000</v>
      </c>
      <c r="L26" s="268"/>
      <c r="P26" s="138"/>
      <c r="Q26" s="139"/>
      <c r="R26" s="131"/>
      <c r="S26" s="131"/>
      <c r="T26" s="131"/>
      <c r="U26" s="131"/>
      <c r="V26" s="131"/>
      <c r="W26" s="131"/>
      <c r="X26" s="131"/>
      <c r="Y26" s="131"/>
      <c r="Z26" s="131"/>
      <c r="AA26" s="131"/>
      <c r="AB26" s="131"/>
    </row>
    <row r="27" spans="2:29" x14ac:dyDescent="0.25">
      <c r="B27" s="262"/>
      <c r="C27" s="4">
        <v>1.3</v>
      </c>
      <c r="D27" s="173" t="s">
        <v>67</v>
      </c>
      <c r="E27" s="173"/>
      <c r="F27" s="173"/>
      <c r="G27" s="173"/>
      <c r="H27" s="173"/>
      <c r="I27" s="173"/>
      <c r="J27" s="173"/>
      <c r="K27" s="267">
        <v>53750</v>
      </c>
      <c r="L27" s="268"/>
      <c r="P27" s="138"/>
      <c r="Q27" s="139"/>
      <c r="R27" s="131"/>
      <c r="S27" s="131"/>
      <c r="T27" s="131"/>
      <c r="U27" s="131"/>
      <c r="V27" s="131"/>
      <c r="W27" s="131"/>
      <c r="X27" s="131"/>
      <c r="Y27" s="131"/>
      <c r="Z27" s="131"/>
      <c r="AA27" s="131"/>
      <c r="AB27" s="131"/>
    </row>
    <row r="28" spans="2:29" x14ac:dyDescent="0.25">
      <c r="B28" s="262"/>
      <c r="C28" s="4">
        <v>1.4</v>
      </c>
      <c r="D28" s="173" t="s">
        <v>68</v>
      </c>
      <c r="E28" s="173"/>
      <c r="F28" s="173"/>
      <c r="G28" s="173"/>
      <c r="H28" s="173"/>
      <c r="I28" s="173"/>
      <c r="J28" s="173"/>
      <c r="K28" s="267">
        <v>80625</v>
      </c>
      <c r="L28" s="268"/>
      <c r="P28" s="138"/>
      <c r="Q28" s="139"/>
      <c r="R28" s="131"/>
      <c r="S28" s="131"/>
      <c r="T28" s="131"/>
      <c r="U28" s="131"/>
      <c r="V28" s="131"/>
      <c r="W28" s="131"/>
      <c r="X28" s="131"/>
      <c r="Y28" s="131"/>
      <c r="Z28" s="131"/>
      <c r="AA28" s="131"/>
      <c r="AB28" s="131"/>
    </row>
    <row r="29" spans="2:29" x14ac:dyDescent="0.25">
      <c r="B29" s="262"/>
      <c r="C29" s="4">
        <v>1.5</v>
      </c>
      <c r="D29" s="173" t="s">
        <v>69</v>
      </c>
      <c r="E29" s="173"/>
      <c r="F29" s="173"/>
      <c r="G29" s="173"/>
      <c r="H29" s="173"/>
      <c r="I29" s="173"/>
      <c r="J29" s="173"/>
      <c r="K29" s="267">
        <v>60000</v>
      </c>
      <c r="L29" s="268"/>
      <c r="P29" s="138"/>
      <c r="Q29" s="139"/>
      <c r="R29" s="131"/>
      <c r="S29" s="131"/>
      <c r="T29" s="131"/>
      <c r="U29" s="131"/>
      <c r="V29" s="131"/>
      <c r="W29" s="131"/>
      <c r="X29" s="131"/>
      <c r="Y29" s="131"/>
      <c r="Z29" s="131"/>
      <c r="AA29" s="131"/>
      <c r="AB29" s="131"/>
    </row>
    <row r="30" spans="2:29" x14ac:dyDescent="0.25">
      <c r="B30" s="262"/>
      <c r="C30" s="4">
        <v>1.6</v>
      </c>
      <c r="D30" s="173" t="s">
        <v>70</v>
      </c>
      <c r="E30" s="173"/>
      <c r="F30" s="173"/>
      <c r="G30" s="173"/>
      <c r="H30" s="173"/>
      <c r="I30" s="173"/>
      <c r="J30" s="173"/>
      <c r="K30" s="267">
        <v>115000</v>
      </c>
      <c r="L30" s="268"/>
      <c r="P30" s="138"/>
      <c r="Q30" s="139"/>
      <c r="R30" s="131"/>
      <c r="S30" s="131"/>
      <c r="T30" s="131"/>
      <c r="U30" s="131"/>
      <c r="V30" s="131"/>
      <c r="W30" s="131"/>
      <c r="X30" s="131"/>
      <c r="Y30" s="131"/>
      <c r="Z30" s="131"/>
      <c r="AA30" s="131"/>
      <c r="AB30" s="131"/>
    </row>
    <row r="31" spans="2:29" x14ac:dyDescent="0.25">
      <c r="B31" s="262"/>
      <c r="C31" s="4">
        <v>1.7</v>
      </c>
      <c r="D31" s="173" t="s">
        <v>71</v>
      </c>
      <c r="E31" s="173"/>
      <c r="F31" s="173"/>
      <c r="G31" s="173"/>
      <c r="H31" s="173"/>
      <c r="I31" s="173"/>
      <c r="J31" s="173"/>
      <c r="K31" s="267">
        <v>59125</v>
      </c>
      <c r="L31" s="268"/>
      <c r="P31" s="138"/>
      <c r="Q31" s="139"/>
      <c r="R31" s="131"/>
      <c r="S31" s="131"/>
      <c r="T31" s="131"/>
      <c r="U31" s="131"/>
      <c r="V31" s="131"/>
      <c r="W31" s="131"/>
      <c r="X31" s="131"/>
      <c r="Y31" s="131"/>
      <c r="Z31" s="131"/>
      <c r="AA31" s="131"/>
      <c r="AB31" s="131"/>
    </row>
    <row r="32" spans="2:29" ht="13.15" customHeight="1" x14ac:dyDescent="0.25">
      <c r="B32" s="262"/>
      <c r="C32" s="4">
        <v>1.8</v>
      </c>
      <c r="D32" s="173" t="s">
        <v>79</v>
      </c>
      <c r="E32" s="173"/>
      <c r="F32" s="173"/>
      <c r="G32" s="173"/>
      <c r="H32" s="173"/>
      <c r="I32" s="173"/>
      <c r="J32" s="173"/>
      <c r="K32" s="267">
        <v>26875</v>
      </c>
      <c r="L32" s="268"/>
      <c r="P32" s="138"/>
      <c r="Q32" s="139"/>
      <c r="R32" s="131"/>
      <c r="S32" s="131"/>
      <c r="T32" s="131"/>
      <c r="U32" s="131"/>
      <c r="V32" s="131"/>
      <c r="W32" s="131"/>
      <c r="X32" s="131"/>
      <c r="Y32" s="131"/>
      <c r="Z32" s="131"/>
      <c r="AA32" s="131"/>
      <c r="AB32" s="131"/>
    </row>
    <row r="33" spans="2:28" ht="15" customHeight="1" x14ac:dyDescent="0.25">
      <c r="B33" s="262"/>
      <c r="C33" s="4">
        <v>1.9</v>
      </c>
      <c r="D33" s="173" t="s">
        <v>73</v>
      </c>
      <c r="E33" s="173"/>
      <c r="F33" s="173"/>
      <c r="G33" s="173"/>
      <c r="H33" s="173"/>
      <c r="I33" s="173"/>
      <c r="J33" s="173"/>
      <c r="K33" s="267">
        <v>91000</v>
      </c>
      <c r="L33" s="268"/>
      <c r="P33" s="138"/>
      <c r="Q33" s="139"/>
      <c r="R33" s="131"/>
      <c r="S33" s="131"/>
      <c r="T33" s="131"/>
      <c r="U33" s="131"/>
      <c r="V33" s="131"/>
      <c r="W33" s="131"/>
      <c r="X33" s="131"/>
      <c r="Y33" s="131"/>
      <c r="Z33" s="131"/>
      <c r="AA33" s="131"/>
      <c r="AB33" s="131"/>
    </row>
    <row r="34" spans="2:28" ht="13.15" customHeight="1" x14ac:dyDescent="0.25">
      <c r="B34" s="262"/>
      <c r="C34" s="77">
        <v>1.1000000000000001</v>
      </c>
      <c r="D34" s="173" t="s">
        <v>80</v>
      </c>
      <c r="E34" s="173"/>
      <c r="F34" s="173"/>
      <c r="G34" s="173"/>
      <c r="H34" s="173"/>
      <c r="I34" s="173"/>
      <c r="J34" s="173"/>
      <c r="K34" s="267"/>
      <c r="L34" s="268"/>
      <c r="P34" s="138"/>
      <c r="Q34" s="131"/>
      <c r="R34" s="131"/>
      <c r="S34" s="131"/>
      <c r="T34" s="131"/>
      <c r="U34" s="131"/>
      <c r="V34" s="131"/>
      <c r="W34" s="131"/>
      <c r="X34" s="131"/>
      <c r="Y34" s="131"/>
      <c r="Z34" s="131"/>
      <c r="AA34" s="131"/>
      <c r="AB34" s="131"/>
    </row>
    <row r="35" spans="2:28" x14ac:dyDescent="0.25">
      <c r="B35" s="262"/>
      <c r="C35" s="4">
        <v>1.1100000000000001</v>
      </c>
      <c r="D35" s="173" t="s">
        <v>75</v>
      </c>
      <c r="E35" s="173"/>
      <c r="F35" s="173"/>
      <c r="G35" s="173"/>
      <c r="H35" s="173"/>
      <c r="I35" s="173"/>
      <c r="J35" s="173"/>
      <c r="K35" s="267">
        <v>33000</v>
      </c>
      <c r="L35" s="268"/>
      <c r="P35" s="138"/>
      <c r="Q35" s="139"/>
      <c r="R35" s="131"/>
      <c r="S35" s="131"/>
      <c r="T35" s="131"/>
      <c r="U35" s="131"/>
      <c r="V35" s="131"/>
      <c r="W35" s="131"/>
      <c r="X35" s="131"/>
      <c r="Y35" s="131"/>
      <c r="Z35" s="131"/>
      <c r="AA35" s="131"/>
      <c r="AB35" s="131"/>
    </row>
    <row r="36" spans="2:28" ht="15" customHeight="1" x14ac:dyDescent="0.25">
      <c r="B36" s="262"/>
      <c r="C36" s="4">
        <v>1.1200000000000001</v>
      </c>
      <c r="D36" s="173" t="s">
        <v>76</v>
      </c>
      <c r="E36" s="173"/>
      <c r="F36" s="173"/>
      <c r="G36" s="173"/>
      <c r="H36" s="173"/>
      <c r="I36" s="173"/>
      <c r="J36" s="173"/>
      <c r="K36" s="267">
        <v>48500</v>
      </c>
      <c r="L36" s="268"/>
      <c r="O36" s="144"/>
      <c r="P36" s="138"/>
      <c r="Q36" s="140"/>
      <c r="R36" s="131"/>
      <c r="S36" s="131"/>
      <c r="T36" s="131"/>
      <c r="U36" s="131"/>
      <c r="V36" s="131"/>
      <c r="W36" s="131"/>
      <c r="X36" s="131"/>
      <c r="Y36" s="131"/>
      <c r="Z36" s="131"/>
      <c r="AA36" s="131"/>
      <c r="AB36" s="131"/>
    </row>
    <row r="37" spans="2:28" ht="15" customHeight="1" x14ac:dyDescent="0.25">
      <c r="B37" s="262"/>
      <c r="C37" s="4">
        <v>1.1299999999999999</v>
      </c>
      <c r="D37" s="184" t="s">
        <v>77</v>
      </c>
      <c r="E37" s="185"/>
      <c r="F37" s="185"/>
      <c r="G37" s="185"/>
      <c r="H37" s="185"/>
      <c r="I37" s="185"/>
      <c r="J37" s="175"/>
      <c r="K37" s="267">
        <v>50000</v>
      </c>
      <c r="L37" s="268"/>
      <c r="O37" s="144"/>
      <c r="P37" s="138"/>
      <c r="Q37" s="140"/>
      <c r="R37" s="131"/>
      <c r="S37" s="131"/>
      <c r="T37" s="131"/>
      <c r="U37" s="131"/>
      <c r="V37" s="131"/>
      <c r="W37" s="131"/>
      <c r="X37" s="131"/>
      <c r="Y37" s="131"/>
      <c r="Z37" s="131"/>
      <c r="AA37" s="131"/>
      <c r="AB37" s="131"/>
    </row>
    <row r="38" spans="2:28" ht="15" customHeight="1" x14ac:dyDescent="0.25">
      <c r="B38" s="262"/>
      <c r="C38" s="4">
        <v>1.1399999999999999</v>
      </c>
      <c r="D38" s="173" t="s">
        <v>27</v>
      </c>
      <c r="E38" s="173"/>
      <c r="F38" s="173"/>
      <c r="G38" s="173"/>
      <c r="H38" s="173"/>
      <c r="I38" s="173"/>
      <c r="J38" s="173"/>
      <c r="K38" s="267">
        <v>55000</v>
      </c>
      <c r="L38" s="268"/>
      <c r="O38" s="144"/>
      <c r="P38" s="138"/>
      <c r="Q38" s="140"/>
      <c r="R38" s="131"/>
      <c r="S38" s="131"/>
      <c r="T38" s="131"/>
      <c r="U38" s="131"/>
      <c r="V38" s="131"/>
      <c r="W38" s="131"/>
      <c r="X38" s="131"/>
      <c r="Y38" s="131"/>
      <c r="Z38" s="131"/>
      <c r="AA38" s="131"/>
      <c r="AB38" s="131"/>
    </row>
    <row r="39" spans="2:28" ht="15" customHeight="1" x14ac:dyDescent="0.25">
      <c r="B39" s="262"/>
      <c r="C39" s="4">
        <v>1.1499999999999999</v>
      </c>
      <c r="D39" s="173" t="s">
        <v>78</v>
      </c>
      <c r="E39" s="173"/>
      <c r="F39" s="173"/>
      <c r="G39" s="173"/>
      <c r="H39" s="173"/>
      <c r="I39" s="173"/>
      <c r="J39" s="173"/>
      <c r="K39" s="267">
        <v>115000</v>
      </c>
      <c r="L39" s="268"/>
      <c r="P39" s="131"/>
      <c r="Q39" s="131"/>
      <c r="R39" s="131"/>
      <c r="S39" s="131"/>
      <c r="T39" s="131"/>
      <c r="U39" s="131"/>
      <c r="V39" s="131"/>
      <c r="W39" s="131"/>
      <c r="X39" s="131"/>
      <c r="Y39" s="131"/>
      <c r="Z39" s="131"/>
      <c r="AA39" s="131"/>
      <c r="AB39" s="131"/>
    </row>
    <row r="40" spans="2:28" s="2" customFormat="1" ht="15" customHeight="1" x14ac:dyDescent="0.25">
      <c r="B40" s="262"/>
      <c r="C40" s="270" t="s">
        <v>38</v>
      </c>
      <c r="D40" s="270"/>
      <c r="E40" s="270"/>
      <c r="F40" s="270"/>
      <c r="G40" s="270"/>
      <c r="H40" s="270"/>
      <c r="I40" s="270"/>
      <c r="J40" s="270"/>
      <c r="K40" s="271">
        <f>SUM(K25:L39)</f>
        <v>975875</v>
      </c>
      <c r="L40" s="272"/>
      <c r="O40" s="143"/>
      <c r="P40" s="134"/>
      <c r="Q40" s="131"/>
      <c r="R40" s="134"/>
      <c r="S40" s="134"/>
      <c r="T40" s="134"/>
      <c r="U40" s="134"/>
      <c r="V40" s="134"/>
      <c r="W40" s="134"/>
      <c r="X40" s="134"/>
      <c r="Y40" s="134"/>
      <c r="Z40" s="134"/>
      <c r="AA40" s="134"/>
      <c r="AB40" s="134"/>
    </row>
    <row r="41" spans="2:28" x14ac:dyDescent="0.25">
      <c r="B41" s="262"/>
      <c r="C41" s="265" t="s">
        <v>39</v>
      </c>
      <c r="D41" s="265"/>
      <c r="E41" s="265"/>
      <c r="F41" s="265"/>
      <c r="G41" s="265"/>
      <c r="H41" s="265"/>
      <c r="I41" s="265"/>
      <c r="J41" s="265"/>
      <c r="K41" s="265"/>
      <c r="L41" s="266"/>
      <c r="P41" s="131"/>
      <c r="Q41" s="131"/>
      <c r="R41" s="131"/>
      <c r="S41" s="131"/>
      <c r="T41" s="131"/>
      <c r="U41" s="131"/>
      <c r="V41" s="131"/>
      <c r="W41" s="131"/>
      <c r="X41" s="131"/>
      <c r="Y41" s="131"/>
      <c r="Z41" s="131"/>
      <c r="AA41" s="131"/>
      <c r="AB41" s="131"/>
    </row>
    <row r="42" spans="2:28" x14ac:dyDescent="0.25">
      <c r="B42" s="262"/>
      <c r="C42" s="233" t="s">
        <v>35</v>
      </c>
      <c r="D42" s="233"/>
      <c r="E42" s="233"/>
      <c r="F42" s="233"/>
      <c r="G42" s="234" t="s">
        <v>45</v>
      </c>
      <c r="H42" s="234"/>
      <c r="I42" s="76" t="s">
        <v>46</v>
      </c>
      <c r="J42" s="81" t="s">
        <v>47</v>
      </c>
      <c r="K42" s="235" t="s">
        <v>48</v>
      </c>
      <c r="L42" s="236"/>
      <c r="P42" s="159" t="s">
        <v>155</v>
      </c>
      <c r="Q42" s="162"/>
      <c r="R42" s="162"/>
      <c r="S42" s="162"/>
      <c r="T42" s="162"/>
      <c r="U42" s="162"/>
      <c r="V42" s="162"/>
      <c r="W42" s="162"/>
      <c r="X42" s="162"/>
      <c r="Y42" s="162"/>
      <c r="Z42" s="162"/>
      <c r="AA42" s="162"/>
      <c r="AB42" s="162"/>
    </row>
    <row r="43" spans="2:28" x14ac:dyDescent="0.25">
      <c r="B43" s="262"/>
      <c r="C43" s="4">
        <v>1.1599999999999999</v>
      </c>
      <c r="D43" s="269" t="s">
        <v>7</v>
      </c>
      <c r="E43" s="269"/>
      <c r="F43" s="269"/>
      <c r="G43" s="234"/>
      <c r="H43" s="234"/>
      <c r="I43" s="124"/>
      <c r="J43" s="123"/>
      <c r="K43" s="238">
        <f>SUM(K44:L50)</f>
        <v>65000</v>
      </c>
      <c r="L43" s="239"/>
      <c r="P43" s="131"/>
      <c r="Q43" s="131"/>
      <c r="R43" s="131"/>
      <c r="S43" s="131"/>
      <c r="T43" s="131"/>
      <c r="U43" s="131"/>
      <c r="V43" s="131"/>
      <c r="W43" s="131"/>
      <c r="X43" s="131"/>
      <c r="Y43" s="131"/>
      <c r="Z43" s="131"/>
      <c r="AA43" s="131"/>
      <c r="AB43" s="131"/>
    </row>
    <row r="44" spans="2:28" ht="13.9" customHeight="1" x14ac:dyDescent="0.25">
      <c r="B44" s="262"/>
      <c r="C44" s="4" t="s">
        <v>113</v>
      </c>
      <c r="D44" s="273" t="s">
        <v>93</v>
      </c>
      <c r="E44" s="273"/>
      <c r="F44" s="273"/>
      <c r="G44" s="237">
        <v>1</v>
      </c>
      <c r="H44" s="237"/>
      <c r="I44" s="122" t="s">
        <v>149</v>
      </c>
      <c r="J44" s="103">
        <v>7500</v>
      </c>
      <c r="K44" s="238">
        <f>J44*G44</f>
        <v>7500</v>
      </c>
      <c r="L44" s="239"/>
      <c r="P44" s="131"/>
      <c r="Q44" s="131"/>
      <c r="R44" s="131"/>
      <c r="S44" s="131"/>
      <c r="T44" s="131"/>
      <c r="U44" s="131"/>
      <c r="V44" s="131"/>
      <c r="W44" s="131"/>
      <c r="X44" s="131"/>
      <c r="Y44" s="131"/>
      <c r="Z44" s="131"/>
      <c r="AA44" s="131"/>
      <c r="AB44" s="131"/>
    </row>
    <row r="45" spans="2:28" ht="13.9" customHeight="1" x14ac:dyDescent="0.25">
      <c r="B45" s="262"/>
      <c r="C45" s="4" t="s">
        <v>114</v>
      </c>
      <c r="D45" s="273" t="s">
        <v>94</v>
      </c>
      <c r="E45" s="273"/>
      <c r="F45" s="273"/>
      <c r="G45" s="237">
        <v>1</v>
      </c>
      <c r="H45" s="237"/>
      <c r="I45" s="122" t="s">
        <v>149</v>
      </c>
      <c r="J45" s="103">
        <v>8000</v>
      </c>
      <c r="K45" s="238">
        <f t="shared" ref="K45:K50" si="0">J45*G45</f>
        <v>8000</v>
      </c>
      <c r="L45" s="239"/>
      <c r="P45" s="131"/>
      <c r="Q45" s="131"/>
      <c r="R45" s="131"/>
      <c r="S45" s="131"/>
      <c r="T45" s="131"/>
      <c r="U45" s="131"/>
      <c r="V45" s="131"/>
      <c r="W45" s="131"/>
      <c r="X45" s="131"/>
      <c r="Y45" s="131"/>
      <c r="Z45" s="131"/>
      <c r="AA45" s="131"/>
      <c r="AB45" s="131"/>
    </row>
    <row r="46" spans="2:28" ht="13.9" customHeight="1" x14ac:dyDescent="0.25">
      <c r="B46" s="262"/>
      <c r="C46" s="4" t="s">
        <v>115</v>
      </c>
      <c r="D46" s="273" t="s">
        <v>95</v>
      </c>
      <c r="E46" s="273"/>
      <c r="F46" s="273"/>
      <c r="G46" s="237">
        <v>1</v>
      </c>
      <c r="H46" s="237"/>
      <c r="I46" s="122" t="s">
        <v>149</v>
      </c>
      <c r="J46" s="103">
        <v>12000</v>
      </c>
      <c r="K46" s="238">
        <f t="shared" si="0"/>
        <v>12000</v>
      </c>
      <c r="L46" s="239"/>
      <c r="P46" s="131"/>
      <c r="Q46" s="131"/>
      <c r="R46" s="131"/>
      <c r="S46" s="131"/>
      <c r="T46" s="131"/>
      <c r="U46" s="131"/>
      <c r="V46" s="131"/>
      <c r="W46" s="131"/>
      <c r="X46" s="131"/>
      <c r="Y46" s="131"/>
      <c r="Z46" s="131"/>
      <c r="AA46" s="131"/>
      <c r="AB46" s="131"/>
    </row>
    <row r="47" spans="2:28" ht="13.9" customHeight="1" x14ac:dyDescent="0.25">
      <c r="B47" s="262"/>
      <c r="C47" s="4" t="s">
        <v>116</v>
      </c>
      <c r="D47" s="273" t="s">
        <v>96</v>
      </c>
      <c r="E47" s="273"/>
      <c r="F47" s="273"/>
      <c r="G47" s="237">
        <v>1</v>
      </c>
      <c r="H47" s="237"/>
      <c r="I47" s="122" t="s">
        <v>149</v>
      </c>
      <c r="J47" s="103">
        <v>5000</v>
      </c>
      <c r="K47" s="238">
        <f t="shared" si="0"/>
        <v>5000</v>
      </c>
      <c r="L47" s="239"/>
      <c r="P47" s="131"/>
      <c r="Q47" s="131"/>
      <c r="R47" s="131"/>
      <c r="S47" s="131"/>
      <c r="T47" s="131"/>
      <c r="U47" s="131"/>
      <c r="V47" s="131"/>
      <c r="W47" s="131"/>
      <c r="X47" s="131"/>
      <c r="Y47" s="131"/>
      <c r="Z47" s="131"/>
      <c r="AA47" s="131"/>
      <c r="AB47" s="131"/>
    </row>
    <row r="48" spans="2:28" ht="13.9" customHeight="1" x14ac:dyDescent="0.25">
      <c r="B48" s="262"/>
      <c r="C48" s="4" t="s">
        <v>117</v>
      </c>
      <c r="D48" s="273" t="s">
        <v>97</v>
      </c>
      <c r="E48" s="273"/>
      <c r="F48" s="273"/>
      <c r="G48" s="237">
        <v>1</v>
      </c>
      <c r="H48" s="237"/>
      <c r="I48" s="122" t="s">
        <v>149</v>
      </c>
      <c r="J48" s="103">
        <v>15000</v>
      </c>
      <c r="K48" s="238">
        <f t="shared" si="0"/>
        <v>15000</v>
      </c>
      <c r="L48" s="239"/>
      <c r="P48" s="131"/>
      <c r="Q48" s="131"/>
      <c r="R48" s="131"/>
      <c r="S48" s="131"/>
      <c r="T48" s="131"/>
      <c r="U48" s="131"/>
      <c r="V48" s="131"/>
      <c r="W48" s="131"/>
      <c r="X48" s="131"/>
      <c r="Y48" s="131"/>
      <c r="Z48" s="131"/>
      <c r="AA48" s="131"/>
      <c r="AB48" s="131"/>
    </row>
    <row r="49" spans="2:30" ht="13.9" customHeight="1" x14ac:dyDescent="0.25">
      <c r="B49" s="262"/>
      <c r="C49" s="4" t="s">
        <v>118</v>
      </c>
      <c r="D49" s="273" t="s">
        <v>98</v>
      </c>
      <c r="E49" s="273"/>
      <c r="F49" s="273"/>
      <c r="G49" s="237">
        <v>1</v>
      </c>
      <c r="H49" s="237"/>
      <c r="I49" s="122" t="s">
        <v>149</v>
      </c>
      <c r="J49" s="103">
        <v>15000</v>
      </c>
      <c r="K49" s="238">
        <f t="shared" si="0"/>
        <v>15000</v>
      </c>
      <c r="L49" s="239"/>
      <c r="P49" s="131"/>
      <c r="Q49" s="131"/>
      <c r="R49" s="131"/>
      <c r="S49" s="131"/>
      <c r="T49" s="131"/>
      <c r="U49" s="131"/>
      <c r="V49" s="131"/>
      <c r="W49" s="131"/>
      <c r="X49" s="131"/>
      <c r="Y49" s="131"/>
      <c r="Z49" s="131"/>
      <c r="AA49" s="131"/>
      <c r="AB49" s="131"/>
    </row>
    <row r="50" spans="2:30" ht="13.9" customHeight="1" x14ac:dyDescent="0.25">
      <c r="B50" s="262"/>
      <c r="C50" s="4" t="s">
        <v>119</v>
      </c>
      <c r="D50" s="273" t="s">
        <v>99</v>
      </c>
      <c r="E50" s="273"/>
      <c r="F50" s="273"/>
      <c r="G50" s="237">
        <v>1</v>
      </c>
      <c r="H50" s="237"/>
      <c r="I50" s="122" t="s">
        <v>150</v>
      </c>
      <c r="J50" s="103">
        <v>2500</v>
      </c>
      <c r="K50" s="238">
        <f t="shared" si="0"/>
        <v>2500</v>
      </c>
      <c r="L50" s="239"/>
      <c r="P50" s="131"/>
      <c r="Q50" s="131"/>
      <c r="R50" s="131"/>
      <c r="S50" s="131"/>
      <c r="T50" s="131"/>
      <c r="U50" s="131"/>
      <c r="V50" s="131"/>
      <c r="W50" s="131"/>
      <c r="X50" s="131"/>
      <c r="Y50" s="131"/>
      <c r="Z50" s="131"/>
      <c r="AA50" s="131"/>
      <c r="AB50" s="131"/>
    </row>
    <row r="51" spans="2:30" x14ac:dyDescent="0.25">
      <c r="B51" s="262"/>
      <c r="C51" s="4">
        <v>1.17</v>
      </c>
      <c r="D51" s="269" t="s">
        <v>22</v>
      </c>
      <c r="E51" s="269"/>
      <c r="F51" s="269"/>
      <c r="G51" s="237">
        <v>5</v>
      </c>
      <c r="H51" s="237"/>
      <c r="I51" s="108" t="s">
        <v>40</v>
      </c>
      <c r="J51" s="127">
        <f>K40</f>
        <v>975875</v>
      </c>
      <c r="K51" s="238">
        <f>J51*G51%</f>
        <v>48793.75</v>
      </c>
      <c r="L51" s="239"/>
      <c r="P51" s="131"/>
      <c r="Q51" s="131"/>
      <c r="R51" s="131"/>
      <c r="S51" s="131"/>
      <c r="T51" s="131"/>
      <c r="U51" s="131"/>
      <c r="V51" s="131"/>
      <c r="W51" s="131"/>
      <c r="X51" s="131"/>
      <c r="Y51" s="131"/>
      <c r="Z51" s="131"/>
      <c r="AA51" s="131"/>
      <c r="AB51" s="131"/>
    </row>
    <row r="52" spans="2:30" ht="15" x14ac:dyDescent="0.25">
      <c r="B52" s="262"/>
      <c r="C52" s="4">
        <v>1.18</v>
      </c>
      <c r="D52" s="269" t="s">
        <v>6</v>
      </c>
      <c r="E52" s="269"/>
      <c r="F52" s="269"/>
      <c r="G52" s="237">
        <v>45</v>
      </c>
      <c r="H52" s="237"/>
      <c r="I52" s="122" t="s">
        <v>42</v>
      </c>
      <c r="J52" s="102">
        <v>1500</v>
      </c>
      <c r="K52" s="238">
        <f>J52*G52</f>
        <v>67500</v>
      </c>
      <c r="L52" s="239"/>
      <c r="O52" s="143" t="s">
        <v>42</v>
      </c>
      <c r="P52" s="159" t="s">
        <v>158</v>
      </c>
      <c r="Q52" s="158"/>
      <c r="R52" s="158"/>
      <c r="S52" s="158"/>
      <c r="T52" s="158"/>
      <c r="U52" s="158"/>
      <c r="V52" s="158"/>
      <c r="W52" s="158"/>
      <c r="X52" s="158"/>
      <c r="Y52" s="158"/>
      <c r="Z52" s="158"/>
      <c r="AA52" s="131"/>
      <c r="AB52" s="131"/>
    </row>
    <row r="53" spans="2:30" x14ac:dyDescent="0.25">
      <c r="B53" s="262"/>
      <c r="C53" s="276" t="s">
        <v>43</v>
      </c>
      <c r="D53" s="276"/>
      <c r="E53" s="276"/>
      <c r="F53" s="276"/>
      <c r="G53" s="276"/>
      <c r="H53" s="276"/>
      <c r="I53" s="276"/>
      <c r="J53" s="276"/>
      <c r="K53" s="271">
        <f>K43+K51+K52</f>
        <v>181293.75</v>
      </c>
      <c r="L53" s="272"/>
      <c r="O53" s="143" t="s">
        <v>164</v>
      </c>
      <c r="P53" s="131"/>
      <c r="Q53" s="131"/>
      <c r="R53" s="131"/>
      <c r="S53" s="131"/>
      <c r="T53" s="131"/>
      <c r="U53" s="131"/>
      <c r="V53" s="131"/>
      <c r="W53" s="131"/>
      <c r="X53" s="131"/>
      <c r="Y53" s="131"/>
      <c r="Z53" s="131"/>
      <c r="AA53" s="131"/>
      <c r="AB53" s="131"/>
    </row>
    <row r="54" spans="2:30" ht="6.75" customHeight="1" x14ac:dyDescent="0.25">
      <c r="B54" s="262"/>
      <c r="C54" s="277"/>
      <c r="D54" s="277"/>
      <c r="E54" s="277"/>
      <c r="F54" s="277"/>
      <c r="G54" s="277"/>
      <c r="H54" s="277"/>
      <c r="I54" s="277"/>
      <c r="J54" s="277"/>
      <c r="K54" s="277"/>
      <c r="L54" s="278"/>
      <c r="O54" s="143" t="s">
        <v>41</v>
      </c>
      <c r="P54" s="131"/>
      <c r="Q54" s="131"/>
      <c r="R54" s="131"/>
      <c r="S54" s="131"/>
      <c r="T54" s="131"/>
      <c r="U54" s="131"/>
      <c r="V54" s="131"/>
      <c r="W54" s="131"/>
      <c r="X54" s="131"/>
      <c r="Y54" s="131"/>
      <c r="Z54" s="131"/>
      <c r="AA54" s="131"/>
      <c r="AB54" s="131"/>
    </row>
    <row r="55" spans="2:30" ht="13.5" thickBot="1" x14ac:dyDescent="0.3">
      <c r="B55" s="262"/>
      <c r="C55" s="279" t="s">
        <v>82</v>
      </c>
      <c r="D55" s="279"/>
      <c r="E55" s="279"/>
      <c r="F55" s="279"/>
      <c r="G55" s="279"/>
      <c r="H55" s="279"/>
      <c r="I55" s="279"/>
      <c r="J55" s="279"/>
      <c r="K55" s="280">
        <f>K40+K53</f>
        <v>1157168.75</v>
      </c>
      <c r="L55" s="281"/>
      <c r="P55" s="131"/>
      <c r="Q55" s="131"/>
      <c r="R55" s="131"/>
      <c r="S55" s="131"/>
      <c r="T55" s="131"/>
      <c r="U55" s="131"/>
      <c r="V55" s="131"/>
      <c r="W55" s="131"/>
      <c r="X55" s="131"/>
      <c r="Y55" s="131"/>
      <c r="Z55" s="131"/>
      <c r="AA55" s="131"/>
      <c r="AB55" s="131"/>
    </row>
    <row r="56" spans="2:30" s="2" customFormat="1" x14ac:dyDescent="0.25">
      <c r="B56" s="80">
        <v>2</v>
      </c>
      <c r="C56" s="282" t="s">
        <v>44</v>
      </c>
      <c r="D56" s="282"/>
      <c r="E56" s="282"/>
      <c r="F56" s="282"/>
      <c r="G56" s="282"/>
      <c r="H56" s="282"/>
      <c r="I56" s="282"/>
      <c r="J56" s="282"/>
      <c r="K56" s="282"/>
      <c r="L56" s="283"/>
      <c r="O56" s="143"/>
      <c r="P56" s="134"/>
      <c r="Q56" s="131"/>
      <c r="R56" s="134"/>
      <c r="S56" s="134"/>
      <c r="T56" s="134"/>
      <c r="U56" s="134"/>
      <c r="V56" s="134"/>
      <c r="W56" s="134"/>
      <c r="X56" s="134"/>
      <c r="Y56" s="134"/>
      <c r="Z56" s="134"/>
      <c r="AA56" s="134"/>
      <c r="AB56" s="134"/>
    </row>
    <row r="57" spans="2:30" x14ac:dyDescent="0.25">
      <c r="B57" s="20"/>
      <c r="C57" s="233" t="s">
        <v>35</v>
      </c>
      <c r="D57" s="233"/>
      <c r="E57" s="233"/>
      <c r="F57" s="233"/>
      <c r="G57" s="234" t="s">
        <v>45</v>
      </c>
      <c r="H57" s="234"/>
      <c r="I57" s="76" t="s">
        <v>46</v>
      </c>
      <c r="J57" s="81" t="s">
        <v>47</v>
      </c>
      <c r="K57" s="235" t="s">
        <v>48</v>
      </c>
      <c r="L57" s="236"/>
      <c r="P57" s="131"/>
      <c r="Q57" s="131"/>
      <c r="R57" s="131"/>
      <c r="S57" s="131"/>
      <c r="T57" s="131"/>
      <c r="U57" s="131"/>
      <c r="V57" s="131"/>
      <c r="W57" s="131"/>
      <c r="X57" s="131"/>
      <c r="Y57" s="131"/>
      <c r="Z57" s="131"/>
      <c r="AA57" s="131"/>
      <c r="AB57" s="131"/>
    </row>
    <row r="58" spans="2:30" ht="43.5" customHeight="1" x14ac:dyDescent="0.25">
      <c r="B58" s="20"/>
      <c r="C58" s="274" t="s">
        <v>49</v>
      </c>
      <c r="D58" s="274"/>
      <c r="E58" s="274"/>
      <c r="F58" s="274"/>
      <c r="G58" s="237">
        <v>5</v>
      </c>
      <c r="H58" s="237"/>
      <c r="I58" s="122" t="s">
        <v>40</v>
      </c>
      <c r="J58" s="126">
        <f>K40+K43+K51</f>
        <v>1089668.75</v>
      </c>
      <c r="K58" s="238">
        <f>G58%*J58</f>
        <v>54483.4375</v>
      </c>
      <c r="L58" s="239"/>
      <c r="O58" s="143" t="s">
        <v>40</v>
      </c>
      <c r="P58" s="159" t="s">
        <v>173</v>
      </c>
      <c r="Q58" s="162"/>
      <c r="R58" s="162"/>
      <c r="S58" s="162"/>
      <c r="T58" s="162"/>
      <c r="U58" s="162"/>
      <c r="V58" s="162"/>
      <c r="W58" s="162"/>
      <c r="X58" s="162"/>
      <c r="Y58" s="162"/>
      <c r="Z58" s="162"/>
      <c r="AA58" s="162"/>
      <c r="AB58" s="162"/>
      <c r="AC58" s="158"/>
      <c r="AD58" s="158"/>
    </row>
    <row r="59" spans="2:30" ht="24.75" customHeight="1" x14ac:dyDescent="0.25">
      <c r="B59" s="20"/>
      <c r="C59" s="274" t="s">
        <v>122</v>
      </c>
      <c r="D59" s="274"/>
      <c r="E59" s="274"/>
      <c r="F59" s="274"/>
      <c r="G59" s="237">
        <v>34</v>
      </c>
      <c r="H59" s="237"/>
      <c r="I59" s="108" t="s">
        <v>40</v>
      </c>
      <c r="J59" s="125">
        <f>K55+K58</f>
        <v>1211652.1875</v>
      </c>
      <c r="K59" s="238">
        <f>G59%*J59</f>
        <v>411961.74375000002</v>
      </c>
      <c r="L59" s="239"/>
      <c r="O59" s="143" t="s">
        <v>41</v>
      </c>
      <c r="P59" s="159" t="s">
        <v>165</v>
      </c>
      <c r="Q59" s="231"/>
      <c r="R59" s="231"/>
      <c r="S59" s="231"/>
      <c r="T59" s="231"/>
      <c r="U59" s="231"/>
      <c r="V59" s="231"/>
      <c r="W59" s="231"/>
      <c r="X59" s="231"/>
      <c r="Y59" s="231"/>
      <c r="Z59" s="231"/>
      <c r="AA59" s="231"/>
      <c r="AB59" s="231"/>
      <c r="AC59" s="231"/>
      <c r="AD59" s="231"/>
    </row>
    <row r="60" spans="2:30" ht="37.5" customHeight="1" x14ac:dyDescent="0.25">
      <c r="B60" s="20"/>
      <c r="C60" s="173" t="s">
        <v>171</v>
      </c>
      <c r="D60" s="274"/>
      <c r="E60" s="274"/>
      <c r="F60" s="274"/>
      <c r="G60" s="275">
        <v>1</v>
      </c>
      <c r="H60" s="275"/>
      <c r="I60" s="108" t="s">
        <v>40</v>
      </c>
      <c r="J60" s="125">
        <f>K55+K58</f>
        <v>1211652.1875</v>
      </c>
      <c r="K60" s="295">
        <f>G60%*J60</f>
        <v>12116.521875</v>
      </c>
      <c r="L60" s="296"/>
      <c r="P60" s="159" t="s">
        <v>167</v>
      </c>
      <c r="Q60" s="162"/>
      <c r="R60" s="162"/>
      <c r="S60" s="162"/>
      <c r="T60" s="162"/>
      <c r="U60" s="162"/>
      <c r="V60" s="162"/>
      <c r="W60" s="162"/>
      <c r="X60" s="162"/>
      <c r="Y60" s="162"/>
      <c r="Z60" s="162"/>
      <c r="AA60" s="162"/>
      <c r="AB60" s="162"/>
      <c r="AC60" s="147"/>
      <c r="AD60" s="147"/>
    </row>
    <row r="61" spans="2:30" x14ac:dyDescent="0.25">
      <c r="B61" s="20"/>
      <c r="C61" s="276" t="s">
        <v>50</v>
      </c>
      <c r="D61" s="276"/>
      <c r="E61" s="276"/>
      <c r="F61" s="276"/>
      <c r="G61" s="276"/>
      <c r="H61" s="276"/>
      <c r="I61" s="276"/>
      <c r="J61" s="276"/>
      <c r="K61" s="271">
        <f>K59+K58+K60</f>
        <v>478561.703125</v>
      </c>
      <c r="L61" s="272"/>
      <c r="P61" s="131"/>
      <c r="Q61" s="131"/>
      <c r="R61" s="131"/>
      <c r="S61" s="131"/>
      <c r="T61" s="131"/>
      <c r="U61" s="131"/>
      <c r="V61" s="131"/>
      <c r="W61" s="131"/>
      <c r="X61" s="131"/>
      <c r="Y61" s="131"/>
      <c r="Z61" s="131"/>
      <c r="AA61" s="131"/>
      <c r="AB61" s="131"/>
    </row>
    <row r="62" spans="2:30" ht="6.75" customHeight="1" thickBot="1" x14ac:dyDescent="0.3">
      <c r="B62" s="16"/>
      <c r="C62" s="284"/>
      <c r="D62" s="285"/>
      <c r="E62" s="285"/>
      <c r="F62" s="285"/>
      <c r="G62" s="285"/>
      <c r="H62" s="285"/>
      <c r="I62" s="285"/>
      <c r="J62" s="285"/>
      <c r="K62" s="285"/>
      <c r="L62" s="286"/>
      <c r="O62" s="145"/>
      <c r="P62" s="131"/>
      <c r="Q62" s="136"/>
      <c r="R62" s="131"/>
      <c r="S62" s="131"/>
      <c r="T62" s="131"/>
      <c r="U62" s="131"/>
      <c r="V62" s="131"/>
      <c r="W62" s="131"/>
      <c r="X62" s="131"/>
      <c r="Y62" s="131"/>
      <c r="Z62" s="131"/>
      <c r="AA62" s="131"/>
      <c r="AB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row>
    <row r="64" spans="2:30" s="82" customFormat="1" ht="43.5" customHeight="1" x14ac:dyDescent="0.25">
      <c r="B64" s="287" t="s">
        <v>63</v>
      </c>
      <c r="C64" s="288"/>
      <c r="D64" s="288"/>
      <c r="E64" s="288"/>
      <c r="F64" s="288"/>
      <c r="G64" s="288"/>
      <c r="H64" s="288"/>
      <c r="I64" s="288"/>
      <c r="J64" s="288"/>
      <c r="K64" s="289">
        <f>K55+K61</f>
        <v>1635730.453125</v>
      </c>
      <c r="L64" s="290"/>
      <c r="O64" s="144"/>
      <c r="P64" s="136"/>
      <c r="Q64" s="134"/>
      <c r="R64" s="136"/>
      <c r="S64" s="136"/>
      <c r="T64" s="136"/>
      <c r="U64" s="136"/>
      <c r="V64" s="136"/>
      <c r="W64" s="136"/>
      <c r="X64" s="136"/>
      <c r="Y64" s="136"/>
      <c r="Z64" s="136"/>
      <c r="AA64" s="136"/>
      <c r="AB64" s="136"/>
    </row>
    <row r="65" spans="2:28"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row>
    <row r="66" spans="2:28"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row>
    <row r="67" spans="2:28" ht="15.75" thickBot="1" x14ac:dyDescent="0.3">
      <c r="B67" s="45" t="s">
        <v>51</v>
      </c>
      <c r="C67" s="21"/>
      <c r="D67" s="2"/>
      <c r="E67" s="291">
        <f>E14/1000</f>
        <v>2.15</v>
      </c>
      <c r="F67" s="292"/>
      <c r="G67" s="2" t="s">
        <v>52</v>
      </c>
      <c r="H67" s="2"/>
      <c r="I67" s="2"/>
      <c r="J67" s="86" t="s">
        <v>53</v>
      </c>
      <c r="K67" s="336">
        <f>K64/E67</f>
        <v>760804.8619186047</v>
      </c>
      <c r="L67" s="337"/>
      <c r="P67" s="232" t="s">
        <v>161</v>
      </c>
      <c r="Q67" s="231"/>
      <c r="R67" s="231"/>
      <c r="S67" s="231"/>
      <c r="T67" s="231"/>
      <c r="U67" s="231"/>
      <c r="V67" s="231"/>
      <c r="W67" s="231"/>
      <c r="X67" s="231"/>
      <c r="Y67" s="231"/>
      <c r="Z67" s="231"/>
      <c r="AA67" s="231"/>
      <c r="AB67" s="231"/>
    </row>
    <row r="68" spans="2:28"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row>
    <row r="69" spans="2:28"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row>
    <row r="70" spans="2:28"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row>
    <row r="71" spans="2:28" ht="60" customHeight="1" thickBot="1" x14ac:dyDescent="0.3">
      <c r="B71" s="338"/>
      <c r="C71" s="339"/>
      <c r="D71" s="339"/>
      <c r="E71" s="339"/>
      <c r="F71" s="339"/>
      <c r="G71" s="339"/>
      <c r="H71" s="339"/>
      <c r="I71" s="339"/>
      <c r="J71" s="339"/>
      <c r="K71" s="339"/>
      <c r="L71" s="340"/>
      <c r="P71" s="131"/>
      <c r="Q71" s="131"/>
      <c r="R71" s="131"/>
      <c r="S71" s="131"/>
      <c r="T71" s="131"/>
      <c r="U71" s="131"/>
      <c r="V71" s="131"/>
      <c r="W71" s="131"/>
      <c r="X71" s="131"/>
      <c r="Y71" s="131"/>
      <c r="Z71" s="131"/>
      <c r="AA71" s="131"/>
      <c r="AB71" s="131"/>
    </row>
    <row r="72" spans="2:28" ht="6.75" customHeight="1" thickBot="1" x14ac:dyDescent="0.3">
      <c r="B72" s="128"/>
      <c r="C72" s="3"/>
      <c r="D72" s="3"/>
      <c r="E72" s="3"/>
      <c r="F72" s="3"/>
      <c r="G72" s="3"/>
      <c r="H72" s="3"/>
      <c r="I72" s="3"/>
      <c r="J72" s="3"/>
      <c r="K72" s="129"/>
      <c r="L72" s="130"/>
      <c r="O72" s="144"/>
      <c r="P72" s="131"/>
      <c r="Q72" s="131"/>
      <c r="R72" s="131"/>
      <c r="S72" s="131"/>
      <c r="T72" s="131"/>
      <c r="U72" s="131"/>
      <c r="V72" s="131"/>
      <c r="W72" s="131"/>
      <c r="X72" s="131"/>
      <c r="Y72" s="131"/>
      <c r="Z72" s="131"/>
      <c r="AA72" s="131"/>
      <c r="AB72" s="131"/>
    </row>
    <row r="73" spans="2:28" ht="6.75" customHeight="1" x14ac:dyDescent="0.25">
      <c r="B73" s="9"/>
      <c r="C73" s="11"/>
      <c r="D73" s="11"/>
      <c r="E73" s="11"/>
      <c r="F73" s="11"/>
      <c r="G73" s="11"/>
      <c r="H73" s="11"/>
      <c r="I73" s="11"/>
      <c r="J73" s="11"/>
      <c r="K73" s="11"/>
      <c r="L73" s="12"/>
      <c r="P73" s="131"/>
      <c r="Q73" s="134"/>
      <c r="R73" s="131"/>
      <c r="S73" s="131"/>
      <c r="T73" s="131"/>
      <c r="U73" s="131"/>
      <c r="V73" s="131"/>
      <c r="W73" s="131"/>
      <c r="X73" s="131"/>
      <c r="Y73" s="131"/>
      <c r="Z73" s="131"/>
    </row>
    <row r="74" spans="2:28" s="2" customFormat="1" x14ac:dyDescent="0.25">
      <c r="B74" s="101" t="s">
        <v>55</v>
      </c>
      <c r="C74" s="302" t="s">
        <v>1</v>
      </c>
      <c r="D74" s="302"/>
      <c r="E74" s="302"/>
      <c r="F74" s="302"/>
      <c r="G74" s="303" t="s">
        <v>2</v>
      </c>
      <c r="H74" s="303"/>
      <c r="I74" s="303" t="s">
        <v>3</v>
      </c>
      <c r="J74" s="303"/>
      <c r="K74" s="303" t="s">
        <v>4</v>
      </c>
      <c r="L74" s="304"/>
      <c r="O74" s="143"/>
      <c r="P74" s="131"/>
      <c r="Q74" s="131"/>
      <c r="R74" s="131"/>
      <c r="S74" s="131"/>
      <c r="T74" s="131"/>
      <c r="U74" s="131"/>
      <c r="V74" s="131"/>
      <c r="W74" s="131"/>
      <c r="X74" s="131"/>
      <c r="Y74" s="131"/>
      <c r="Z74" s="131"/>
      <c r="AA74" s="1"/>
      <c r="AB74" s="1"/>
    </row>
    <row r="75" spans="2:28" x14ac:dyDescent="0.25">
      <c r="B75" s="72"/>
      <c r="C75" s="180"/>
      <c r="D75" s="180"/>
      <c r="E75" s="180"/>
      <c r="F75" s="180"/>
      <c r="G75" s="177"/>
      <c r="H75" s="177"/>
      <c r="I75" s="177"/>
      <c r="J75" s="177"/>
      <c r="K75" s="194"/>
      <c r="L75" s="195"/>
      <c r="P75" s="134"/>
      <c r="Q75" s="131"/>
      <c r="R75" s="134"/>
      <c r="S75" s="134"/>
      <c r="T75" s="134"/>
      <c r="U75" s="134"/>
      <c r="V75" s="134"/>
      <c r="W75" s="134"/>
      <c r="X75" s="134"/>
      <c r="Y75" s="134"/>
      <c r="Z75" s="134"/>
      <c r="AA75" s="2"/>
      <c r="AB75" s="2"/>
    </row>
    <row r="76" spans="2:28" ht="15" x14ac:dyDescent="0.25">
      <c r="B76" s="72"/>
      <c r="C76" s="180"/>
      <c r="D76" s="180"/>
      <c r="E76" s="180"/>
      <c r="F76" s="180"/>
      <c r="G76" s="177" t="s">
        <v>146</v>
      </c>
      <c r="H76" s="177"/>
      <c r="I76" s="177" t="s">
        <v>147</v>
      </c>
      <c r="J76" s="177"/>
      <c r="K76" s="194">
        <v>44751</v>
      </c>
      <c r="L76" s="195"/>
      <c r="P76" s="159" t="s">
        <v>148</v>
      </c>
      <c r="Q76" s="158"/>
      <c r="R76" s="158"/>
      <c r="S76" s="158"/>
      <c r="T76" s="158"/>
      <c r="U76" s="158"/>
      <c r="V76" s="131"/>
      <c r="W76" s="131"/>
      <c r="X76" s="131"/>
      <c r="Y76" s="131"/>
      <c r="Z76" s="131"/>
    </row>
    <row r="77" spans="2:28" ht="6.75" customHeight="1" thickBot="1" x14ac:dyDescent="0.3">
      <c r="B77" s="16"/>
      <c r="C77" s="18"/>
      <c r="D77" s="18"/>
      <c r="E77" s="18"/>
      <c r="F77" s="18"/>
      <c r="G77" s="18"/>
      <c r="H77" s="18"/>
      <c r="I77" s="18"/>
      <c r="J77" s="18"/>
      <c r="K77" s="18"/>
      <c r="L77" s="19"/>
      <c r="P77" s="131"/>
      <c r="Q77" s="131"/>
      <c r="R77" s="131"/>
      <c r="S77" s="131"/>
      <c r="T77" s="131"/>
      <c r="U77" s="131"/>
      <c r="V77" s="131"/>
      <c r="W77" s="131"/>
      <c r="X77" s="131"/>
      <c r="Y77" s="131"/>
      <c r="Z77" s="131"/>
    </row>
    <row r="78" spans="2:28" ht="6.75" customHeight="1" thickBot="1" x14ac:dyDescent="0.3">
      <c r="B78" s="20"/>
      <c r="D78" s="24"/>
      <c r="L78" s="15"/>
      <c r="P78" s="131"/>
      <c r="Q78" s="131"/>
      <c r="R78" s="131"/>
      <c r="S78" s="131"/>
      <c r="T78" s="131"/>
      <c r="U78" s="131"/>
      <c r="V78" s="131"/>
      <c r="W78" s="131"/>
      <c r="X78" s="131"/>
      <c r="Y78" s="131"/>
      <c r="Z78" s="131"/>
    </row>
    <row r="79" spans="2:28" ht="59.25" customHeight="1" thickBot="1" x14ac:dyDescent="0.3">
      <c r="B79" s="97" t="s">
        <v>56</v>
      </c>
      <c r="C79" s="297" t="s">
        <v>86</v>
      </c>
      <c r="D79" s="297"/>
      <c r="E79" s="297"/>
      <c r="F79" s="297"/>
      <c r="G79" s="297"/>
      <c r="H79" s="297"/>
      <c r="I79" s="297"/>
      <c r="J79" s="297"/>
      <c r="K79" s="297"/>
      <c r="L79" s="298"/>
      <c r="P79" s="131"/>
      <c r="Q79" s="131"/>
      <c r="R79" s="131"/>
      <c r="S79" s="131"/>
      <c r="T79" s="131"/>
      <c r="U79" s="131"/>
      <c r="V79" s="131"/>
      <c r="W79" s="131"/>
      <c r="X79" s="131"/>
      <c r="Y79" s="131"/>
      <c r="Z79" s="131"/>
    </row>
    <row r="80" spans="2:28" ht="6.6" customHeight="1" x14ac:dyDescent="0.25">
      <c r="C80" s="165"/>
      <c r="D80" s="165"/>
      <c r="E80" s="165"/>
      <c r="F80" s="165"/>
      <c r="G80" s="165"/>
      <c r="H80" s="165"/>
      <c r="I80" s="165"/>
      <c r="J80" s="165"/>
      <c r="K80" s="165"/>
      <c r="L80" s="165"/>
    </row>
    <row r="81" spans="3:12" x14ac:dyDescent="0.25">
      <c r="C81" s="165"/>
      <c r="D81" s="165"/>
      <c r="E81" s="165"/>
      <c r="F81" s="165"/>
      <c r="G81" s="165"/>
      <c r="H81" s="165"/>
      <c r="I81" s="165"/>
      <c r="J81" s="165"/>
      <c r="K81" s="165"/>
      <c r="L81" s="165"/>
    </row>
    <row r="82" spans="3:12" ht="12" customHeight="1" x14ac:dyDescent="0.25">
      <c r="C82" s="165"/>
      <c r="D82" s="165"/>
      <c r="E82" s="165"/>
      <c r="F82" s="165"/>
      <c r="G82" s="165"/>
      <c r="H82" s="165"/>
      <c r="I82" s="165"/>
      <c r="J82" s="165"/>
      <c r="K82" s="165"/>
      <c r="L82" s="165"/>
    </row>
  </sheetData>
  <sheetProtection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76:U76"/>
    <mergeCell ref="P24:W24"/>
    <mergeCell ref="P42:AB42"/>
    <mergeCell ref="P52:Z52"/>
    <mergeCell ref="P67:AB67"/>
    <mergeCell ref="S7:X7"/>
    <mergeCell ref="P8:AB8"/>
    <mergeCell ref="P9:AB9"/>
    <mergeCell ref="P16:AC16"/>
    <mergeCell ref="P18:AC18"/>
    <mergeCell ref="P12:AA12"/>
    <mergeCell ref="Y7:AB7"/>
    <mergeCell ref="P14:AB14"/>
    <mergeCell ref="P60:AB60"/>
    <mergeCell ref="P58:AD58"/>
    <mergeCell ref="P59:AD59"/>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14</xdr:row>
                    <xdr:rowOff>66675</xdr:rowOff>
                  </from>
                  <to>
                    <xdr:col>10</xdr:col>
                    <xdr:colOff>295275</xdr:colOff>
                    <xdr:row>15</xdr:row>
                    <xdr:rowOff>171450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14</xdr:row>
                    <xdr:rowOff>66675</xdr:rowOff>
                  </from>
                  <to>
                    <xdr:col>10</xdr:col>
                    <xdr:colOff>295275</xdr:colOff>
                    <xdr:row>15</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O35" sqref="O35"/>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223" t="s">
        <v>108</v>
      </c>
      <c r="B2" s="223"/>
      <c r="C2" s="223"/>
      <c r="D2" s="223"/>
      <c r="E2" s="223"/>
      <c r="F2" s="223"/>
      <c r="G2" s="223"/>
      <c r="H2" s="223"/>
      <c r="I2" s="223"/>
      <c r="J2" s="223"/>
      <c r="K2" s="223"/>
      <c r="L2" s="223"/>
      <c r="M2" s="223"/>
    </row>
    <row r="3" spans="1:30" ht="15" customHeight="1" x14ac:dyDescent="0.25">
      <c r="A3" s="223"/>
      <c r="B3" s="223"/>
      <c r="C3" s="223"/>
      <c r="D3" s="223"/>
      <c r="E3" s="223"/>
      <c r="F3" s="223"/>
      <c r="G3" s="223"/>
      <c r="H3" s="223"/>
      <c r="I3" s="223"/>
      <c r="J3" s="223"/>
      <c r="K3" s="223"/>
      <c r="L3" s="223"/>
      <c r="M3" s="223"/>
    </row>
    <row r="4" spans="1:30" ht="15" customHeight="1" x14ac:dyDescent="0.25">
      <c r="A4" s="223"/>
      <c r="B4" s="223"/>
      <c r="C4" s="223"/>
      <c r="D4" s="223"/>
      <c r="E4" s="223"/>
      <c r="F4" s="223"/>
      <c r="G4" s="223"/>
      <c r="H4" s="223"/>
      <c r="I4" s="223"/>
      <c r="J4" s="223"/>
      <c r="K4" s="223"/>
      <c r="L4" s="223"/>
      <c r="M4" s="223"/>
    </row>
    <row r="5" spans="1:30" ht="15" customHeight="1" x14ac:dyDescent="0.25">
      <c r="A5" s="223"/>
      <c r="B5" s="223"/>
      <c r="C5" s="223"/>
      <c r="D5" s="223"/>
      <c r="E5" s="223"/>
      <c r="F5" s="223"/>
      <c r="G5" s="223"/>
      <c r="H5" s="223"/>
      <c r="I5" s="223"/>
      <c r="J5" s="223"/>
      <c r="K5" s="223"/>
      <c r="L5" s="223"/>
      <c r="M5" s="223"/>
    </row>
    <row r="6" spans="1:30" ht="6" customHeight="1" x14ac:dyDescent="0.25">
      <c r="A6" s="223"/>
      <c r="B6" s="223"/>
      <c r="C6" s="223"/>
      <c r="D6" s="223"/>
      <c r="E6" s="223"/>
      <c r="F6" s="223"/>
      <c r="G6" s="223"/>
      <c r="H6" s="223"/>
      <c r="I6" s="223"/>
      <c r="J6" s="223"/>
      <c r="K6" s="223"/>
      <c r="L6" s="223"/>
      <c r="M6" s="223"/>
    </row>
    <row r="7" spans="1:30" ht="46.9" customHeight="1" thickBot="1" x14ac:dyDescent="0.25">
      <c r="A7" s="327" t="s">
        <v>120</v>
      </c>
      <c r="B7" s="327"/>
      <c r="C7" s="327"/>
      <c r="D7" s="327"/>
      <c r="E7" s="327"/>
      <c r="F7" s="327"/>
      <c r="G7" s="327"/>
      <c r="H7" s="327"/>
      <c r="I7" s="327"/>
      <c r="J7" s="327"/>
      <c r="K7" s="327"/>
      <c r="L7" s="327"/>
      <c r="M7" s="327"/>
      <c r="O7" s="133" t="s">
        <v>124</v>
      </c>
    </row>
    <row r="8" spans="1:30" ht="15" customHeight="1" x14ac:dyDescent="0.25">
      <c r="A8" s="328" t="s">
        <v>5</v>
      </c>
      <c r="B8" s="329"/>
      <c r="C8" s="329"/>
      <c r="D8" s="330" t="str">
        <f>'Option Comparison Costs'!E8</f>
        <v>R5 - Navan Road - Dublin</v>
      </c>
      <c r="E8" s="331"/>
      <c r="F8" s="331"/>
      <c r="G8" s="331"/>
      <c r="H8" s="331"/>
      <c r="I8" s="331"/>
      <c r="J8" s="331"/>
      <c r="K8" s="331"/>
      <c r="L8" s="331"/>
      <c r="M8" s="332"/>
    </row>
    <row r="9" spans="1:30" ht="6.75" customHeight="1" x14ac:dyDescent="0.25">
      <c r="A9" s="324"/>
      <c r="B9" s="325"/>
      <c r="C9" s="325"/>
      <c r="D9" s="325"/>
      <c r="E9" s="325"/>
      <c r="F9" s="325"/>
      <c r="G9" s="325"/>
      <c r="H9" s="325"/>
      <c r="I9" s="325"/>
      <c r="J9" s="325"/>
      <c r="K9" s="325"/>
      <c r="L9" s="325"/>
      <c r="M9" s="326"/>
    </row>
    <row r="10" spans="1:30" ht="15" customHeight="1" x14ac:dyDescent="0.25">
      <c r="A10" s="318" t="s">
        <v>100</v>
      </c>
      <c r="B10" s="221"/>
      <c r="C10" s="221"/>
      <c r="D10" s="319" t="str">
        <f>'Option Comparison Costs'!E10</f>
        <v>DLR/22/001 5G</v>
      </c>
      <c r="E10" s="333"/>
      <c r="F10" s="221" t="s">
        <v>101</v>
      </c>
      <c r="G10" s="221"/>
      <c r="H10" s="221"/>
      <c r="I10" s="221"/>
      <c r="J10" s="148"/>
      <c r="K10" s="148"/>
      <c r="L10" s="322" t="str">
        <f>'Option Comparison Costs'!L10</f>
        <v>Sally Gate - South Dublin Council</v>
      </c>
      <c r="M10" s="323"/>
      <c r="O10" s="159" t="s">
        <v>169</v>
      </c>
      <c r="P10" s="158"/>
      <c r="Q10" s="158"/>
      <c r="R10" s="158"/>
      <c r="S10" s="158"/>
      <c r="T10" s="158"/>
      <c r="U10" s="158"/>
      <c r="V10" s="158"/>
      <c r="W10" s="158"/>
      <c r="X10" s="158"/>
      <c r="Y10" s="158"/>
      <c r="Z10" s="158"/>
      <c r="AA10" s="158"/>
      <c r="AB10" s="158"/>
      <c r="AC10" s="158"/>
      <c r="AD10" s="158"/>
    </row>
    <row r="11" spans="1:30" ht="6.75" customHeight="1" x14ac:dyDescent="0.25">
      <c r="A11" s="324"/>
      <c r="B11" s="325"/>
      <c r="C11" s="325"/>
      <c r="D11" s="325"/>
      <c r="E11" s="325"/>
      <c r="F11" s="325"/>
      <c r="G11" s="325"/>
      <c r="H11" s="325"/>
      <c r="I11" s="325"/>
      <c r="J11" s="325"/>
      <c r="K11" s="325"/>
      <c r="L11" s="325"/>
      <c r="M11" s="326"/>
    </row>
    <row r="12" spans="1:30" ht="15" customHeight="1" x14ac:dyDescent="0.25">
      <c r="A12" s="318" t="s">
        <v>102</v>
      </c>
      <c r="B12" s="221"/>
      <c r="C12" s="221"/>
      <c r="D12" s="319" t="s">
        <v>174</v>
      </c>
      <c r="E12" s="333"/>
      <c r="F12" s="334" t="s">
        <v>103</v>
      </c>
      <c r="G12" s="321"/>
      <c r="H12" s="321"/>
      <c r="I12" s="321"/>
      <c r="J12" s="153"/>
      <c r="K12" s="153"/>
      <c r="L12" s="322">
        <f>'Option Comparison Costs'!L12</f>
        <v>44751</v>
      </c>
      <c r="M12" s="323"/>
      <c r="O12" s="159" t="s">
        <v>169</v>
      </c>
      <c r="P12" s="158"/>
      <c r="Q12" s="158"/>
      <c r="R12" s="158"/>
      <c r="S12" s="158"/>
      <c r="T12" s="158"/>
      <c r="U12" s="158"/>
      <c r="V12" s="158"/>
      <c r="W12" s="158"/>
      <c r="X12" s="158"/>
      <c r="Y12" s="158"/>
      <c r="Z12" s="158"/>
      <c r="AA12" s="158"/>
      <c r="AB12" s="158"/>
      <c r="AC12" s="158"/>
      <c r="AD12" s="158"/>
    </row>
    <row r="13" spans="1:30" ht="6.75" customHeight="1" x14ac:dyDescent="0.25">
      <c r="A13" s="324"/>
      <c r="B13" s="325"/>
      <c r="C13" s="325"/>
      <c r="D13" s="325"/>
      <c r="E13" s="325"/>
      <c r="F13" s="325"/>
      <c r="G13" s="325"/>
      <c r="H13" s="325"/>
      <c r="I13" s="325"/>
      <c r="J13" s="325"/>
      <c r="K13" s="325"/>
      <c r="L13" s="325"/>
      <c r="M13" s="326"/>
    </row>
    <row r="14" spans="1:30" ht="14.45" customHeight="1" x14ac:dyDescent="0.25">
      <c r="A14" s="318" t="s">
        <v>104</v>
      </c>
      <c r="B14" s="221"/>
      <c r="C14" s="221"/>
      <c r="D14" s="319" t="str">
        <f>'Option Comparison Costs'!E14</f>
        <v>South Dublin Council</v>
      </c>
      <c r="E14" s="320"/>
      <c r="F14" s="321" t="s">
        <v>17</v>
      </c>
      <c r="G14" s="321"/>
      <c r="H14" s="321"/>
      <c r="I14" s="321"/>
      <c r="J14" s="153"/>
      <c r="K14" s="153"/>
      <c r="L14" s="322" t="str">
        <f>'Option Comparison Costs'!L14</f>
        <v>Q3 2022</v>
      </c>
      <c r="M14" s="323"/>
      <c r="O14" s="159" t="s">
        <v>169</v>
      </c>
      <c r="P14" s="158"/>
      <c r="Q14" s="158"/>
      <c r="R14" s="158"/>
      <c r="S14" s="158"/>
      <c r="T14" s="158"/>
      <c r="U14" s="158"/>
      <c r="V14" s="158"/>
      <c r="W14" s="158"/>
      <c r="X14" s="158"/>
      <c r="Y14" s="158"/>
      <c r="Z14" s="158"/>
      <c r="AA14" s="158"/>
      <c r="AB14" s="158"/>
      <c r="AC14" s="158"/>
      <c r="AD14" s="158"/>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112</v>
      </c>
      <c r="C16" s="114"/>
      <c r="D16" s="114"/>
      <c r="E16" s="114"/>
      <c r="F16" s="114"/>
      <c r="G16" s="114"/>
      <c r="H16" s="114"/>
      <c r="I16" s="342" t="s">
        <v>175</v>
      </c>
      <c r="J16" s="342" t="s">
        <v>176</v>
      </c>
      <c r="K16" s="343" t="s">
        <v>177</v>
      </c>
      <c r="L16" s="344" t="s">
        <v>178</v>
      </c>
      <c r="M16" s="345"/>
    </row>
    <row r="17" spans="1:30" ht="15" customHeight="1" x14ac:dyDescent="0.25">
      <c r="A17" s="67"/>
      <c r="B17" s="149">
        <v>1.1000000000000001</v>
      </c>
      <c r="C17" s="312" t="s">
        <v>105</v>
      </c>
      <c r="D17" s="313"/>
      <c r="E17" s="314"/>
      <c r="F17" s="315">
        <v>1</v>
      </c>
      <c r="G17" s="315"/>
      <c r="H17" s="152" t="s">
        <v>41</v>
      </c>
      <c r="I17" s="119">
        <f>SUM('Option Nr 2'!K44:L44)</f>
        <v>7500</v>
      </c>
      <c r="J17" s="354">
        <v>23</v>
      </c>
      <c r="K17" s="341">
        <f>I17/100*J17</f>
        <v>1725</v>
      </c>
      <c r="L17" s="316">
        <f>K17+I17</f>
        <v>9225</v>
      </c>
      <c r="M17" s="317"/>
      <c r="O17" s="159" t="s">
        <v>170</v>
      </c>
      <c r="P17" s="158"/>
      <c r="Q17" s="158"/>
      <c r="R17" s="158"/>
      <c r="S17" s="158"/>
      <c r="T17" s="158"/>
      <c r="U17" s="158"/>
      <c r="V17" s="158"/>
      <c r="W17" s="158"/>
      <c r="X17" s="158"/>
      <c r="Y17" s="158"/>
      <c r="Z17" s="158"/>
      <c r="AA17" s="158"/>
      <c r="AB17" s="158"/>
      <c r="AC17" s="158"/>
      <c r="AD17" s="158"/>
    </row>
    <row r="18" spans="1:30" ht="15" customHeight="1" x14ac:dyDescent="0.25">
      <c r="A18" s="67"/>
      <c r="B18" s="149">
        <v>1.2</v>
      </c>
      <c r="C18" s="312" t="s">
        <v>94</v>
      </c>
      <c r="D18" s="313"/>
      <c r="E18" s="314"/>
      <c r="F18" s="315">
        <v>1</v>
      </c>
      <c r="G18" s="315"/>
      <c r="H18" s="152" t="s">
        <v>41</v>
      </c>
      <c r="I18" s="119">
        <f>SUM('Option Nr 2'!K45:L45)</f>
        <v>8000</v>
      </c>
      <c r="J18" s="354">
        <v>23</v>
      </c>
      <c r="K18" s="341">
        <f t="shared" ref="K18:K29" si="0">I18/100*J18</f>
        <v>1840</v>
      </c>
      <c r="L18" s="316">
        <f t="shared" ref="L18:L29" si="1">K18+I18</f>
        <v>9840</v>
      </c>
      <c r="M18" s="317"/>
      <c r="O18" s="159" t="s">
        <v>170</v>
      </c>
      <c r="P18" s="158"/>
      <c r="Q18" s="158"/>
      <c r="R18" s="158"/>
      <c r="S18" s="158"/>
      <c r="T18" s="158"/>
      <c r="U18" s="158"/>
      <c r="V18" s="158"/>
      <c r="W18" s="158"/>
      <c r="X18" s="158"/>
      <c r="Y18" s="158"/>
      <c r="Z18" s="158"/>
      <c r="AA18" s="158"/>
      <c r="AB18" s="158"/>
      <c r="AC18" s="158"/>
      <c r="AD18" s="158"/>
    </row>
    <row r="19" spans="1:30" ht="15" customHeight="1" x14ac:dyDescent="0.25">
      <c r="A19" s="67"/>
      <c r="B19" s="149">
        <v>1.3</v>
      </c>
      <c r="C19" s="312" t="s">
        <v>95</v>
      </c>
      <c r="D19" s="313"/>
      <c r="E19" s="314"/>
      <c r="F19" s="315">
        <v>1</v>
      </c>
      <c r="G19" s="315"/>
      <c r="H19" s="152" t="s">
        <v>41</v>
      </c>
      <c r="I19" s="119">
        <f>SUM('Option Nr 2'!K46:L46)</f>
        <v>12000</v>
      </c>
      <c r="J19" s="354">
        <v>23</v>
      </c>
      <c r="K19" s="341">
        <f t="shared" si="0"/>
        <v>2760</v>
      </c>
      <c r="L19" s="316">
        <f t="shared" si="1"/>
        <v>14760</v>
      </c>
      <c r="M19" s="317"/>
      <c r="O19" s="159" t="s">
        <v>170</v>
      </c>
      <c r="P19" s="158"/>
      <c r="Q19" s="158"/>
      <c r="R19" s="158"/>
      <c r="S19" s="158"/>
      <c r="T19" s="158"/>
      <c r="U19" s="158"/>
      <c r="V19" s="158"/>
      <c r="W19" s="158"/>
      <c r="X19" s="158"/>
      <c r="Y19" s="158"/>
      <c r="Z19" s="158"/>
      <c r="AA19" s="158"/>
      <c r="AB19" s="158"/>
      <c r="AC19" s="158"/>
      <c r="AD19" s="158"/>
    </row>
    <row r="20" spans="1:30" ht="15" customHeight="1" x14ac:dyDescent="0.25">
      <c r="A20" s="67"/>
      <c r="B20" s="149">
        <v>1.4</v>
      </c>
      <c r="C20" s="312" t="s">
        <v>96</v>
      </c>
      <c r="D20" s="313"/>
      <c r="E20" s="314"/>
      <c r="F20" s="315">
        <v>1</v>
      </c>
      <c r="G20" s="315"/>
      <c r="H20" s="152" t="s">
        <v>41</v>
      </c>
      <c r="I20" s="119">
        <f>SUM('Option Nr 2'!K47:L47)</f>
        <v>5000</v>
      </c>
      <c r="J20" s="354">
        <v>23</v>
      </c>
      <c r="K20" s="341">
        <f t="shared" si="0"/>
        <v>1150</v>
      </c>
      <c r="L20" s="316">
        <f t="shared" si="1"/>
        <v>6150</v>
      </c>
      <c r="M20" s="317"/>
      <c r="O20" s="159" t="s">
        <v>170</v>
      </c>
      <c r="P20" s="158"/>
      <c r="Q20" s="158"/>
      <c r="R20" s="158"/>
      <c r="S20" s="158"/>
      <c r="T20" s="158"/>
      <c r="U20" s="158"/>
      <c r="V20" s="158"/>
      <c r="W20" s="158"/>
      <c r="X20" s="158"/>
      <c r="Y20" s="158"/>
      <c r="Z20" s="158"/>
      <c r="AA20" s="158"/>
      <c r="AB20" s="158"/>
      <c r="AC20" s="158"/>
      <c r="AD20" s="158"/>
    </row>
    <row r="21" spans="1:30" ht="15" customHeight="1" x14ac:dyDescent="0.25">
      <c r="A21" s="67"/>
      <c r="B21" s="149">
        <v>1.5</v>
      </c>
      <c r="C21" s="312" t="s">
        <v>97</v>
      </c>
      <c r="D21" s="313"/>
      <c r="E21" s="314"/>
      <c r="F21" s="315">
        <v>1</v>
      </c>
      <c r="G21" s="315"/>
      <c r="H21" s="152" t="s">
        <v>41</v>
      </c>
      <c r="I21" s="119">
        <f>SUM('Option Nr 2'!K48:L48)</f>
        <v>15000</v>
      </c>
      <c r="J21" s="354">
        <v>23</v>
      </c>
      <c r="K21" s="341">
        <f t="shared" si="0"/>
        <v>3450</v>
      </c>
      <c r="L21" s="316">
        <f t="shared" si="1"/>
        <v>18450</v>
      </c>
      <c r="M21" s="317"/>
      <c r="O21" s="159" t="s">
        <v>170</v>
      </c>
      <c r="P21" s="158"/>
      <c r="Q21" s="158"/>
      <c r="R21" s="158"/>
      <c r="S21" s="158"/>
      <c r="T21" s="158"/>
      <c r="U21" s="158"/>
      <c r="V21" s="158"/>
      <c r="W21" s="158"/>
      <c r="X21" s="158"/>
      <c r="Y21" s="158"/>
      <c r="Z21" s="158"/>
      <c r="AA21" s="158"/>
      <c r="AB21" s="158"/>
      <c r="AC21" s="158"/>
      <c r="AD21" s="158"/>
    </row>
    <row r="22" spans="1:30" ht="15" customHeight="1" x14ac:dyDescent="0.25">
      <c r="A22" s="67"/>
      <c r="B22" s="149">
        <v>1.6</v>
      </c>
      <c r="C22" s="312" t="s">
        <v>98</v>
      </c>
      <c r="D22" s="313"/>
      <c r="E22" s="314"/>
      <c r="F22" s="315">
        <v>1</v>
      </c>
      <c r="G22" s="315"/>
      <c r="H22" s="152" t="s">
        <v>41</v>
      </c>
      <c r="I22" s="119">
        <f>SUM('Option Nr 2'!K49:L49)</f>
        <v>15000</v>
      </c>
      <c r="J22" s="354">
        <v>23</v>
      </c>
      <c r="K22" s="341">
        <f t="shared" si="0"/>
        <v>3450</v>
      </c>
      <c r="L22" s="316">
        <f t="shared" si="1"/>
        <v>18450</v>
      </c>
      <c r="M22" s="317"/>
      <c r="O22" s="159" t="s">
        <v>170</v>
      </c>
      <c r="P22" s="158"/>
      <c r="Q22" s="158"/>
      <c r="R22" s="158"/>
      <c r="S22" s="158"/>
      <c r="T22" s="158"/>
      <c r="U22" s="158"/>
      <c r="V22" s="158"/>
      <c r="W22" s="158"/>
      <c r="X22" s="158"/>
      <c r="Y22" s="158"/>
      <c r="Z22" s="158"/>
      <c r="AA22" s="158"/>
      <c r="AB22" s="158"/>
      <c r="AC22" s="158"/>
      <c r="AD22" s="158"/>
    </row>
    <row r="23" spans="1:30" ht="15" customHeight="1" x14ac:dyDescent="0.25">
      <c r="A23" s="67"/>
      <c r="B23" s="149">
        <v>1.7</v>
      </c>
      <c r="C23" s="312" t="s">
        <v>99</v>
      </c>
      <c r="D23" s="313"/>
      <c r="E23" s="314"/>
      <c r="F23" s="315">
        <v>1</v>
      </c>
      <c r="G23" s="315"/>
      <c r="H23" s="152" t="s">
        <v>41</v>
      </c>
      <c r="I23" s="119">
        <f>SUM('Option Nr 2'!K50:L50)</f>
        <v>2500</v>
      </c>
      <c r="J23" s="354">
        <v>23</v>
      </c>
      <c r="K23" s="341">
        <f t="shared" si="0"/>
        <v>575</v>
      </c>
      <c r="L23" s="316">
        <f t="shared" si="1"/>
        <v>3075</v>
      </c>
      <c r="M23" s="317"/>
      <c r="O23" s="159" t="s">
        <v>170</v>
      </c>
      <c r="P23" s="158"/>
      <c r="Q23" s="158"/>
      <c r="R23" s="158"/>
      <c r="S23" s="158"/>
      <c r="T23" s="158"/>
      <c r="U23" s="158"/>
      <c r="V23" s="158"/>
      <c r="W23" s="158"/>
      <c r="X23" s="158"/>
      <c r="Y23" s="158"/>
      <c r="Z23" s="158"/>
      <c r="AA23" s="158"/>
      <c r="AB23" s="158"/>
      <c r="AC23" s="158"/>
      <c r="AD23" s="158"/>
    </row>
    <row r="24" spans="1:30" ht="15" customHeight="1" x14ac:dyDescent="0.25">
      <c r="A24" s="67"/>
      <c r="B24" s="149">
        <v>1.8</v>
      </c>
      <c r="C24" s="312" t="s">
        <v>179</v>
      </c>
      <c r="D24" s="313"/>
      <c r="E24" s="314"/>
      <c r="F24" s="315">
        <v>1</v>
      </c>
      <c r="G24" s="315"/>
      <c r="H24" s="152" t="s">
        <v>41</v>
      </c>
      <c r="I24" s="119">
        <f>SUM('Option Nr 2'!K51:L51)</f>
        <v>48793.75</v>
      </c>
      <c r="J24" s="354">
        <v>13.5</v>
      </c>
      <c r="K24" s="341">
        <f t="shared" si="0"/>
        <v>6587.15625</v>
      </c>
      <c r="L24" s="316">
        <f>K24+I24</f>
        <v>55380.90625</v>
      </c>
      <c r="M24" s="317"/>
      <c r="O24" s="159" t="s">
        <v>170</v>
      </c>
      <c r="P24" s="158"/>
      <c r="Q24" s="158"/>
      <c r="R24" s="158"/>
      <c r="S24" s="158"/>
      <c r="T24" s="158"/>
      <c r="U24" s="158"/>
      <c r="V24" s="158"/>
      <c r="W24" s="158"/>
      <c r="X24" s="158"/>
      <c r="Y24" s="158"/>
      <c r="Z24" s="158"/>
      <c r="AA24" s="158"/>
      <c r="AB24" s="158"/>
      <c r="AC24" s="158"/>
      <c r="AD24" s="158"/>
    </row>
    <row r="25" spans="1:30" ht="15" customHeight="1" x14ac:dyDescent="0.25">
      <c r="A25" s="67"/>
      <c r="B25" s="149">
        <v>1.9</v>
      </c>
      <c r="C25" s="312" t="s">
        <v>180</v>
      </c>
      <c r="D25" s="313"/>
      <c r="E25" s="314"/>
      <c r="F25" s="315">
        <v>1</v>
      </c>
      <c r="G25" s="315"/>
      <c r="H25" s="152" t="s">
        <v>41</v>
      </c>
      <c r="I25" s="119">
        <f>SUM('Option Nr 2'!K52:L52)</f>
        <v>67500</v>
      </c>
      <c r="J25" s="354"/>
      <c r="K25" s="341"/>
      <c r="L25" s="316">
        <f>K25+I25</f>
        <v>67500</v>
      </c>
      <c r="M25" s="317"/>
      <c r="O25" s="159" t="s">
        <v>170</v>
      </c>
      <c r="P25" s="158"/>
      <c r="Q25" s="158"/>
      <c r="R25" s="158"/>
      <c r="S25" s="158"/>
      <c r="T25" s="158"/>
      <c r="U25" s="158"/>
      <c r="V25" s="158"/>
      <c r="W25" s="158"/>
      <c r="X25" s="158"/>
      <c r="Y25" s="158"/>
      <c r="Z25" s="158"/>
      <c r="AA25" s="158"/>
      <c r="AB25" s="158"/>
      <c r="AC25" s="158"/>
      <c r="AD25" s="158"/>
    </row>
    <row r="26" spans="1:30" ht="15" customHeight="1" x14ac:dyDescent="0.25">
      <c r="A26" s="67"/>
      <c r="B26" s="77">
        <v>1.1000000000000001</v>
      </c>
      <c r="C26" s="312" t="s">
        <v>181</v>
      </c>
      <c r="D26" s="313"/>
      <c r="E26" s="314"/>
      <c r="F26" s="315">
        <v>1</v>
      </c>
      <c r="G26" s="315"/>
      <c r="H26" s="152" t="s">
        <v>41</v>
      </c>
      <c r="I26" s="119">
        <f>SUM('Option Nr 2'!K40:L40)</f>
        <v>975875</v>
      </c>
      <c r="J26" s="354">
        <v>13.5</v>
      </c>
      <c r="K26" s="341">
        <f t="shared" si="0"/>
        <v>131743.125</v>
      </c>
      <c r="L26" s="316">
        <f t="shared" si="1"/>
        <v>1107618.125</v>
      </c>
      <c r="M26" s="317"/>
      <c r="O26" s="159" t="s">
        <v>170</v>
      </c>
      <c r="P26" s="158"/>
      <c r="Q26" s="158"/>
      <c r="R26" s="158"/>
      <c r="S26" s="158"/>
      <c r="T26" s="158"/>
      <c r="U26" s="158"/>
      <c r="V26" s="158"/>
      <c r="W26" s="158"/>
      <c r="X26" s="158"/>
      <c r="Y26" s="158"/>
      <c r="Z26" s="158"/>
      <c r="AA26" s="158"/>
      <c r="AB26" s="158"/>
      <c r="AC26" s="158"/>
      <c r="AD26" s="158"/>
    </row>
    <row r="27" spans="1:30" ht="15" customHeight="1" x14ac:dyDescent="0.25">
      <c r="A27" s="67"/>
      <c r="B27" s="149">
        <v>1.1100000000000001</v>
      </c>
      <c r="C27" s="312" t="s">
        <v>182</v>
      </c>
      <c r="D27" s="313"/>
      <c r="E27" s="314"/>
      <c r="F27" s="315">
        <v>1</v>
      </c>
      <c r="G27" s="315"/>
      <c r="H27" s="152" t="s">
        <v>41</v>
      </c>
      <c r="I27" s="119">
        <f>SUM('Option Nr 2'!K58:L58)</f>
        <v>54483.4375</v>
      </c>
      <c r="J27" s="354">
        <v>13.5</v>
      </c>
      <c r="K27" s="341">
        <f t="shared" si="0"/>
        <v>7355.2640625000004</v>
      </c>
      <c r="L27" s="316">
        <f t="shared" si="1"/>
        <v>61838.701562499999</v>
      </c>
      <c r="M27" s="317"/>
      <c r="O27" s="159" t="s">
        <v>170</v>
      </c>
      <c r="P27" s="158"/>
      <c r="Q27" s="158"/>
      <c r="R27" s="158"/>
      <c r="S27" s="158"/>
      <c r="T27" s="158"/>
      <c r="U27" s="158"/>
      <c r="V27" s="158"/>
      <c r="W27" s="158"/>
      <c r="X27" s="158"/>
      <c r="Y27" s="158"/>
      <c r="Z27" s="158"/>
      <c r="AA27" s="158"/>
      <c r="AB27" s="158"/>
      <c r="AC27" s="158"/>
      <c r="AD27" s="158"/>
    </row>
    <row r="28" spans="1:30" ht="15" customHeight="1" x14ac:dyDescent="0.25">
      <c r="A28" s="67"/>
      <c r="B28" s="149">
        <v>1.1200000000000001</v>
      </c>
      <c r="C28" s="312" t="s">
        <v>183</v>
      </c>
      <c r="D28" s="313"/>
      <c r="E28" s="314"/>
      <c r="F28" s="315">
        <v>1</v>
      </c>
      <c r="G28" s="315"/>
      <c r="H28" s="152" t="s">
        <v>41</v>
      </c>
      <c r="I28" s="119">
        <f>SUM('Option Nr 2'!K59:L59)</f>
        <v>411961.74375000002</v>
      </c>
      <c r="J28" s="354">
        <v>13.5</v>
      </c>
      <c r="K28" s="341">
        <f t="shared" si="0"/>
        <v>55614.83540625</v>
      </c>
      <c r="L28" s="316">
        <f t="shared" si="1"/>
        <v>467576.57915624999</v>
      </c>
      <c r="M28" s="317"/>
      <c r="O28" s="159" t="s">
        <v>170</v>
      </c>
      <c r="P28" s="158"/>
      <c r="Q28" s="158"/>
      <c r="R28" s="158"/>
      <c r="S28" s="158"/>
      <c r="T28" s="158"/>
      <c r="U28" s="158"/>
      <c r="V28" s="158"/>
      <c r="W28" s="158"/>
      <c r="X28" s="158"/>
      <c r="Y28" s="158"/>
      <c r="Z28" s="158"/>
      <c r="AA28" s="158"/>
      <c r="AB28" s="158"/>
      <c r="AC28" s="158"/>
      <c r="AD28" s="158"/>
    </row>
    <row r="29" spans="1:30" ht="15" customHeight="1" x14ac:dyDescent="0.25">
      <c r="A29" s="67"/>
      <c r="B29" s="149">
        <v>1.1299999999999999</v>
      </c>
      <c r="C29" s="312" t="s">
        <v>184</v>
      </c>
      <c r="D29" s="313"/>
      <c r="E29" s="314"/>
      <c r="F29" s="315">
        <v>1</v>
      </c>
      <c r="G29" s="315"/>
      <c r="H29" s="152" t="s">
        <v>41</v>
      </c>
      <c r="I29" s="119">
        <f>SUM('Option Nr 2'!K60:L60)</f>
        <v>12116.521875</v>
      </c>
      <c r="J29" s="354">
        <v>13.5</v>
      </c>
      <c r="K29" s="341">
        <f t="shared" si="0"/>
        <v>1635.7304531250002</v>
      </c>
      <c r="L29" s="316">
        <f t="shared" si="1"/>
        <v>13752.252328125</v>
      </c>
      <c r="M29" s="317"/>
      <c r="O29" s="159" t="s">
        <v>170</v>
      </c>
      <c r="P29" s="158"/>
      <c r="Q29" s="158"/>
      <c r="R29" s="158"/>
      <c r="S29" s="158"/>
      <c r="T29" s="158"/>
      <c r="U29" s="158"/>
      <c r="V29" s="158"/>
      <c r="W29" s="158"/>
      <c r="X29" s="158"/>
      <c r="Y29" s="158"/>
      <c r="Z29" s="158"/>
      <c r="AA29" s="158"/>
      <c r="AB29" s="158"/>
      <c r="AC29" s="158"/>
      <c r="AD29" s="158"/>
    </row>
    <row r="30" spans="1:30" ht="15" customHeight="1" x14ac:dyDescent="0.25">
      <c r="A30" s="67"/>
      <c r="B30" s="154"/>
      <c r="C30" s="155"/>
      <c r="D30" s="155"/>
      <c r="E30" s="155"/>
      <c r="F30" s="346" t="s">
        <v>185</v>
      </c>
      <c r="G30" s="347"/>
      <c r="H30" s="348"/>
      <c r="I30" s="349">
        <f>SUM(I17:I29)</f>
        <v>1635730.453125</v>
      </c>
      <c r="J30" s="155"/>
      <c r="K30" s="155"/>
      <c r="L30" s="155"/>
      <c r="M30" s="156"/>
      <c r="O30" s="150"/>
      <c r="P30" s="151"/>
      <c r="Q30" s="151"/>
      <c r="R30" s="151"/>
      <c r="S30" s="151"/>
      <c r="T30" s="151"/>
      <c r="U30" s="151"/>
      <c r="V30" s="151"/>
      <c r="W30" s="151"/>
      <c r="X30" s="151"/>
      <c r="Y30" s="151"/>
      <c r="Z30" s="151"/>
      <c r="AA30" s="151"/>
      <c r="AB30" s="151"/>
      <c r="AC30" s="151"/>
      <c r="AD30" s="151"/>
    </row>
    <row r="31" spans="1:30" ht="6" customHeight="1" x14ac:dyDescent="0.25">
      <c r="A31" s="67"/>
      <c r="B31" s="305"/>
      <c r="C31" s="306"/>
      <c r="D31" s="306"/>
      <c r="E31" s="306"/>
      <c r="F31" s="306"/>
      <c r="G31" s="306"/>
      <c r="H31" s="306"/>
      <c r="I31" s="306"/>
      <c r="J31" s="306"/>
      <c r="K31" s="306"/>
      <c r="L31" s="306"/>
      <c r="M31" s="307"/>
    </row>
    <row r="32" spans="1:30" ht="15" customHeight="1" thickBot="1" x14ac:dyDescent="0.3">
      <c r="A32" s="67"/>
      <c r="B32" s="350" t="s">
        <v>188</v>
      </c>
      <c r="C32" s="351"/>
      <c r="D32" s="351"/>
      <c r="E32" s="351"/>
      <c r="F32" s="351"/>
      <c r="G32" s="351"/>
      <c r="H32" s="351"/>
      <c r="I32" s="351"/>
      <c r="J32" s="352"/>
      <c r="K32" s="353"/>
      <c r="L32" s="308">
        <f>SUM(L15:M30)</f>
        <v>1853616.5642968751</v>
      </c>
      <c r="M32" s="309"/>
      <c r="O32" s="355" t="s">
        <v>187</v>
      </c>
      <c r="P32" s="356"/>
      <c r="Q32" s="356"/>
      <c r="R32" s="356"/>
      <c r="S32" s="356"/>
      <c r="T32" s="356"/>
      <c r="U32" s="356"/>
      <c r="V32" s="356"/>
      <c r="W32" s="356"/>
      <c r="X32" s="356"/>
      <c r="Y32" s="356"/>
      <c r="Z32" s="356"/>
      <c r="AA32" s="356"/>
      <c r="AB32" s="356"/>
      <c r="AC32" s="356"/>
      <c r="AD32" s="356"/>
    </row>
    <row r="33" spans="1:13" ht="15" customHeight="1" thickBot="1" x14ac:dyDescent="0.3">
      <c r="A33" s="67"/>
      <c r="B33" s="305"/>
      <c r="C33" s="306"/>
      <c r="D33" s="306"/>
      <c r="E33" s="306"/>
      <c r="F33" s="306"/>
      <c r="G33" s="306"/>
      <c r="H33" s="306"/>
      <c r="I33" s="306"/>
      <c r="J33" s="306"/>
      <c r="K33" s="306"/>
      <c r="L33" s="306"/>
      <c r="M33" s="307"/>
    </row>
    <row r="34" spans="1:13" ht="6.75" customHeight="1" x14ac:dyDescent="0.25">
      <c r="A34" s="115"/>
      <c r="B34" s="3"/>
      <c r="C34" s="116"/>
      <c r="D34" s="3"/>
      <c r="E34" s="3"/>
      <c r="F34" s="3"/>
      <c r="G34" s="3"/>
      <c r="H34" s="3"/>
      <c r="I34" s="3"/>
      <c r="J34" s="3"/>
      <c r="K34" s="3"/>
      <c r="L34" s="3"/>
      <c r="M34" s="117"/>
    </row>
    <row r="35" spans="1:13" ht="53.25" customHeight="1" thickBot="1" x14ac:dyDescent="0.3">
      <c r="A35" s="118" t="s">
        <v>56</v>
      </c>
      <c r="B35" s="310" t="s">
        <v>106</v>
      </c>
      <c r="C35" s="310"/>
      <c r="D35" s="310"/>
      <c r="E35" s="310"/>
      <c r="F35" s="310"/>
      <c r="G35" s="310"/>
      <c r="H35" s="310"/>
      <c r="I35" s="310"/>
      <c r="J35" s="310"/>
      <c r="K35" s="310"/>
      <c r="L35" s="310"/>
      <c r="M35" s="311"/>
    </row>
    <row r="36" spans="1:13" ht="11.1" customHeight="1" x14ac:dyDescent="0.25">
      <c r="B36" s="165"/>
      <c r="C36" s="165"/>
      <c r="D36" s="165"/>
      <c r="E36" s="165"/>
      <c r="F36" s="165"/>
      <c r="G36" s="165"/>
      <c r="H36" s="165"/>
      <c r="I36" s="165"/>
      <c r="J36" s="165"/>
      <c r="K36" s="165"/>
      <c r="L36" s="165"/>
      <c r="M36" s="165"/>
    </row>
    <row r="37" spans="1:13" x14ac:dyDescent="0.25">
      <c r="B37" s="165"/>
      <c r="C37" s="165"/>
      <c r="D37" s="165"/>
      <c r="E37" s="165"/>
      <c r="F37" s="165"/>
      <c r="G37" s="165"/>
      <c r="H37" s="165"/>
      <c r="I37" s="165"/>
      <c r="J37" s="165"/>
      <c r="K37" s="165"/>
      <c r="L37" s="165"/>
      <c r="M37" s="165"/>
    </row>
    <row r="38" spans="1:13" ht="12" customHeight="1" x14ac:dyDescent="0.25">
      <c r="B38" s="165"/>
      <c r="C38" s="165"/>
      <c r="D38" s="165"/>
      <c r="E38" s="165"/>
      <c r="F38" s="165"/>
      <c r="G38" s="165"/>
      <c r="H38" s="165"/>
      <c r="I38" s="165"/>
      <c r="J38" s="165"/>
      <c r="K38" s="165"/>
      <c r="L38" s="165"/>
      <c r="M38" s="165"/>
    </row>
  </sheetData>
  <sheetProtection selectLockedCells="1"/>
  <mergeCells count="84">
    <mergeCell ref="B36:M36"/>
    <mergeCell ref="B37:M38"/>
    <mergeCell ref="B32:K32"/>
    <mergeCell ref="L32:M32"/>
    <mergeCell ref="O32:AD32"/>
    <mergeCell ref="B33:M33"/>
    <mergeCell ref="B35:M35"/>
    <mergeCell ref="L28:M28"/>
    <mergeCell ref="O28:AD28"/>
    <mergeCell ref="C29:E29"/>
    <mergeCell ref="F29:G29"/>
    <mergeCell ref="L29:M29"/>
    <mergeCell ref="O29:AD29"/>
    <mergeCell ref="L26:M26"/>
    <mergeCell ref="O26:AD26"/>
    <mergeCell ref="C27:E27"/>
    <mergeCell ref="F27:G27"/>
    <mergeCell ref="L27:M27"/>
    <mergeCell ref="O27:AD27"/>
    <mergeCell ref="L24:M24"/>
    <mergeCell ref="O24:AD24"/>
    <mergeCell ref="C25:E25"/>
    <mergeCell ref="F25:G25"/>
    <mergeCell ref="L25:M25"/>
    <mergeCell ref="O25:AD25"/>
    <mergeCell ref="A7:M7"/>
    <mergeCell ref="D8:M8"/>
    <mergeCell ref="A9:M9"/>
    <mergeCell ref="L10:M10"/>
    <mergeCell ref="O10:AD10"/>
    <mergeCell ref="A8:C8"/>
    <mergeCell ref="A10:C10"/>
    <mergeCell ref="D10:E10"/>
    <mergeCell ref="F10:I10"/>
    <mergeCell ref="A12:C12"/>
    <mergeCell ref="D12:E12"/>
    <mergeCell ref="F12:I12"/>
    <mergeCell ref="A2:M6"/>
    <mergeCell ref="A14:C14"/>
    <mergeCell ref="D14:E14"/>
    <mergeCell ref="F14:I14"/>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6:E26"/>
    <mergeCell ref="F26:G26"/>
    <mergeCell ref="C28:E28"/>
    <mergeCell ref="F28:G28"/>
    <mergeCell ref="F30:H30"/>
    <mergeCell ref="B31:M31"/>
    <mergeCell ref="A11:M11"/>
    <mergeCell ref="L12:M12"/>
    <mergeCell ref="O12:AD12"/>
    <mergeCell ref="A13:M13"/>
    <mergeCell ref="L14:M14"/>
    <mergeCell ref="O14:AD14"/>
    <mergeCell ref="L16:M16"/>
    <mergeCell ref="L17:M17"/>
    <mergeCell ref="O17:AD17"/>
    <mergeCell ref="L18:M18"/>
    <mergeCell ref="O18:AD18"/>
    <mergeCell ref="L19:M19"/>
    <mergeCell ref="O19:AD19"/>
    <mergeCell ref="L20:M20"/>
    <mergeCell ref="O20:AD20"/>
    <mergeCell ref="L21:M21"/>
    <mergeCell ref="O21:AD21"/>
    <mergeCell ref="L22:M22"/>
    <mergeCell ref="O22:AD22"/>
    <mergeCell ref="L23:M23"/>
    <mergeCell ref="O23:AD23"/>
  </mergeCells>
  <printOptions horizontalCentered="1" verticalCentered="1"/>
  <pageMargins left="0.59055118110236227" right="0" top="0" bottom="0" header="0" footer="0"/>
  <pageSetup paperSize="9" scale="94"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37" zoomScaleNormal="100" zoomScaleSheetLayoutView="100" workbookViewId="0">
      <selection activeCell="Q64" sqref="Q64"/>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7.5703125" style="1" customWidth="1"/>
    <col min="11" max="12" width="9.140625" style="1"/>
    <col min="13" max="13" width="2.28515625" style="1" customWidth="1"/>
    <col min="14" max="14" width="2.28515625" style="1" hidden="1" customWidth="1"/>
    <col min="15" max="15" width="0" style="143" hidden="1" customWidth="1"/>
    <col min="16" max="16" width="9.140625" style="1"/>
    <col min="17" max="17" width="12.28515625" style="79" bestFit="1" customWidth="1"/>
    <col min="18" max="16384" width="9.140625" style="1"/>
  </cols>
  <sheetData>
    <row r="2" spans="2:31" ht="15.75" customHeight="1" x14ac:dyDescent="0.25">
      <c r="B2" s="223" t="s">
        <v>59</v>
      </c>
      <c r="C2" s="223"/>
      <c r="D2" s="223"/>
      <c r="E2" s="223"/>
      <c r="F2" s="223"/>
      <c r="G2" s="223"/>
      <c r="H2" s="223"/>
      <c r="I2" s="223"/>
      <c r="J2" s="223"/>
      <c r="K2" s="223"/>
      <c r="L2" s="223"/>
    </row>
    <row r="3" spans="2:31" ht="15" customHeight="1" x14ac:dyDescent="0.25">
      <c r="B3" s="223"/>
      <c r="C3" s="223"/>
      <c r="D3" s="223"/>
      <c r="E3" s="223"/>
      <c r="F3" s="223"/>
      <c r="G3" s="223"/>
      <c r="H3" s="223"/>
      <c r="I3" s="223"/>
      <c r="J3" s="223"/>
      <c r="K3" s="223"/>
      <c r="L3" s="223"/>
    </row>
    <row r="4" spans="2:31" ht="15" customHeight="1" x14ac:dyDescent="0.25">
      <c r="B4" s="223"/>
      <c r="C4" s="223"/>
      <c r="D4" s="223"/>
      <c r="E4" s="223"/>
      <c r="F4" s="223"/>
      <c r="G4" s="223"/>
      <c r="H4" s="223"/>
      <c r="I4" s="223"/>
      <c r="J4" s="223"/>
      <c r="K4" s="223"/>
      <c r="L4" s="223"/>
    </row>
    <row r="5" spans="2:31" ht="15" customHeight="1" x14ac:dyDescent="0.25">
      <c r="B5" s="223"/>
      <c r="C5" s="223"/>
      <c r="D5" s="223"/>
      <c r="E5" s="223"/>
      <c r="F5" s="223"/>
      <c r="G5" s="223"/>
      <c r="H5" s="223"/>
      <c r="I5" s="223"/>
      <c r="J5" s="223"/>
      <c r="K5" s="223"/>
      <c r="L5" s="223"/>
    </row>
    <row r="6" spans="2:31" ht="6" customHeight="1" thickBot="1" x14ac:dyDescent="0.3">
      <c r="B6" s="223"/>
      <c r="C6" s="223"/>
      <c r="D6" s="223"/>
      <c r="E6" s="223"/>
      <c r="F6" s="223"/>
      <c r="G6" s="223"/>
      <c r="H6" s="223"/>
      <c r="I6" s="223"/>
      <c r="J6" s="223"/>
      <c r="K6" s="223"/>
      <c r="L6" s="223"/>
    </row>
    <row r="7" spans="2:31" ht="30" customHeight="1" thickBot="1" x14ac:dyDescent="0.3">
      <c r="B7" s="165" t="s">
        <v>87</v>
      </c>
      <c r="C7" s="165"/>
      <c r="D7" s="165"/>
      <c r="E7" s="165"/>
      <c r="F7" s="165"/>
      <c r="G7" s="165"/>
      <c r="H7" s="165"/>
      <c r="I7" s="165"/>
      <c r="J7" s="165"/>
      <c r="K7" s="165"/>
      <c r="L7" s="165"/>
      <c r="P7" s="133" t="s">
        <v>124</v>
      </c>
      <c r="Q7" s="131"/>
      <c r="R7" s="131"/>
      <c r="S7" s="215" t="s">
        <v>125</v>
      </c>
      <c r="T7" s="216"/>
      <c r="U7" s="216"/>
      <c r="V7" s="216"/>
      <c r="W7" s="216"/>
      <c r="X7" s="217"/>
      <c r="Y7" s="157" t="s">
        <v>162</v>
      </c>
      <c r="Z7" s="231"/>
      <c r="AA7" s="231"/>
      <c r="AB7" s="231"/>
    </row>
    <row r="8" spans="2:31" ht="15" customHeight="1" x14ac:dyDescent="0.25">
      <c r="B8" s="209" t="s">
        <v>61</v>
      </c>
      <c r="C8" s="210"/>
      <c r="D8" s="210"/>
      <c r="E8" s="105">
        <v>3</v>
      </c>
      <c r="F8" s="248"/>
      <c r="G8" s="248"/>
      <c r="H8" s="248"/>
      <c r="I8" s="248"/>
      <c r="J8" s="248"/>
      <c r="K8" s="248"/>
      <c r="L8" s="249"/>
      <c r="P8" s="159" t="s">
        <v>154</v>
      </c>
      <c r="Q8" s="158"/>
      <c r="R8" s="158"/>
      <c r="S8" s="158"/>
      <c r="T8" s="158"/>
      <c r="U8" s="158"/>
      <c r="V8" s="158"/>
      <c r="W8" s="158"/>
      <c r="X8" s="158"/>
      <c r="Y8" s="158"/>
      <c r="Z8" s="158"/>
      <c r="AA8" s="158"/>
      <c r="AB8" s="158"/>
      <c r="AC8" s="131"/>
      <c r="AD8" s="131"/>
      <c r="AE8" s="131"/>
    </row>
    <row r="9" spans="2:31" ht="15" customHeight="1" thickBot="1" x14ac:dyDescent="0.3">
      <c r="B9" s="253" t="s">
        <v>85</v>
      </c>
      <c r="C9" s="254"/>
      <c r="D9" s="255"/>
      <c r="E9" s="250" t="s">
        <v>137</v>
      </c>
      <c r="F9" s="251"/>
      <c r="G9" s="251"/>
      <c r="H9" s="251"/>
      <c r="I9" s="251"/>
      <c r="J9" s="251"/>
      <c r="K9" s="251"/>
      <c r="L9" s="252"/>
      <c r="P9" s="159" t="s">
        <v>153</v>
      </c>
      <c r="Q9" s="158"/>
      <c r="R9" s="158"/>
      <c r="S9" s="158"/>
      <c r="T9" s="158"/>
      <c r="U9" s="158"/>
      <c r="V9" s="158"/>
      <c r="W9" s="158"/>
      <c r="X9" s="158"/>
      <c r="Y9" s="158"/>
      <c r="Z9" s="158"/>
      <c r="AA9" s="158"/>
      <c r="AB9" s="158"/>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69" t="s">
        <v>28</v>
      </c>
      <c r="C12" s="240"/>
      <c r="D12" s="240"/>
      <c r="E12" s="241" t="s">
        <v>134</v>
      </c>
      <c r="F12" s="242"/>
      <c r="G12" s="185" t="s">
        <v>9</v>
      </c>
      <c r="H12" s="185"/>
      <c r="I12" s="185"/>
      <c r="J12" s="207" t="s">
        <v>138</v>
      </c>
      <c r="K12" s="243"/>
      <c r="L12" s="244"/>
      <c r="O12" s="143">
        <v>3</v>
      </c>
      <c r="P12" s="159" t="s">
        <v>159</v>
      </c>
      <c r="Q12" s="231"/>
      <c r="R12" s="231"/>
      <c r="S12" s="231"/>
      <c r="T12" s="231"/>
      <c r="U12" s="231"/>
      <c r="V12" s="231"/>
      <c r="W12" s="231"/>
      <c r="X12" s="231"/>
      <c r="Y12" s="231"/>
      <c r="Z12" s="231"/>
      <c r="AA12" s="231"/>
      <c r="AB12" s="131"/>
      <c r="AC12" s="131"/>
      <c r="AD12" s="131"/>
      <c r="AE12" s="131"/>
    </row>
    <row r="13" spans="2:31" ht="6.75" customHeight="1" x14ac:dyDescent="0.25">
      <c r="B13" s="245"/>
      <c r="C13" s="246"/>
      <c r="D13" s="246"/>
      <c r="E13" s="246"/>
      <c r="F13" s="246"/>
      <c r="G13" s="246"/>
      <c r="H13" s="246"/>
      <c r="I13" s="246"/>
      <c r="J13" s="246"/>
      <c r="K13" s="246"/>
      <c r="L13" s="247"/>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69" t="s">
        <v>10</v>
      </c>
      <c r="C14" s="240"/>
      <c r="D14" s="240"/>
      <c r="E14" s="241">
        <v>2350</v>
      </c>
      <c r="F14" s="242"/>
      <c r="G14" s="184" t="s">
        <v>62</v>
      </c>
      <c r="H14" s="185"/>
      <c r="I14" s="175"/>
      <c r="J14" s="256">
        <v>3</v>
      </c>
      <c r="K14" s="256"/>
      <c r="L14" s="257"/>
      <c r="O14" s="143">
        <v>5</v>
      </c>
      <c r="P14" s="159" t="s">
        <v>151</v>
      </c>
      <c r="Q14" s="158"/>
      <c r="R14" s="158"/>
      <c r="S14" s="158"/>
      <c r="T14" s="158"/>
      <c r="U14" s="158"/>
      <c r="V14" s="158"/>
      <c r="W14" s="158"/>
      <c r="X14" s="158"/>
      <c r="Y14" s="158"/>
      <c r="Z14" s="158"/>
      <c r="AA14" s="158"/>
      <c r="AB14" s="158"/>
      <c r="AC14" s="158"/>
      <c r="AD14" s="158"/>
      <c r="AE14" s="158"/>
    </row>
    <row r="15" spans="2:31" ht="6.75" customHeight="1" x14ac:dyDescent="0.25">
      <c r="B15" s="245"/>
      <c r="C15" s="246"/>
      <c r="D15" s="246"/>
      <c r="E15" s="246"/>
      <c r="F15" s="246"/>
      <c r="G15" s="246"/>
      <c r="H15" s="246"/>
      <c r="I15" s="246"/>
      <c r="J15" s="246"/>
      <c r="K15" s="246"/>
      <c r="L15" s="247"/>
      <c r="P15" s="131"/>
      <c r="Q15" s="131"/>
      <c r="R15" s="131"/>
      <c r="S15" s="131"/>
      <c r="T15" s="131"/>
      <c r="U15" s="131"/>
      <c r="V15" s="131"/>
      <c r="W15" s="131"/>
      <c r="X15" s="131"/>
      <c r="Y15" s="131"/>
      <c r="Z15" s="131"/>
      <c r="AA15" s="131"/>
      <c r="AB15" s="131"/>
      <c r="AC15" s="131"/>
      <c r="AD15" s="131"/>
      <c r="AE15" s="131"/>
    </row>
    <row r="16" spans="2:31" ht="15" customHeight="1" x14ac:dyDescent="0.25">
      <c r="B16" s="169" t="s">
        <v>29</v>
      </c>
      <c r="C16" s="240"/>
      <c r="D16" s="240"/>
      <c r="E16" s="241">
        <v>2</v>
      </c>
      <c r="F16" s="242"/>
      <c r="G16" s="240" t="s">
        <v>30</v>
      </c>
      <c r="H16" s="240"/>
      <c r="I16" s="240"/>
      <c r="J16" s="241"/>
      <c r="K16" s="256"/>
      <c r="L16" s="257"/>
      <c r="P16" s="159" t="s">
        <v>152</v>
      </c>
      <c r="Q16" s="158"/>
      <c r="R16" s="158"/>
      <c r="S16" s="158"/>
      <c r="T16" s="158"/>
      <c r="U16" s="158"/>
      <c r="V16" s="158"/>
      <c r="W16" s="158"/>
      <c r="X16" s="158"/>
      <c r="Y16" s="158"/>
      <c r="Z16" s="158"/>
      <c r="AA16" s="158"/>
      <c r="AB16" s="158"/>
      <c r="AC16" s="158"/>
      <c r="AD16" s="158"/>
      <c r="AE16" s="158"/>
    </row>
    <row r="17" spans="2:31" ht="6.75" customHeight="1" x14ac:dyDescent="0.25">
      <c r="B17" s="245"/>
      <c r="C17" s="246"/>
      <c r="D17" s="246"/>
      <c r="E17" s="246"/>
      <c r="F17" s="246"/>
      <c r="G17" s="246"/>
      <c r="H17" s="246"/>
      <c r="I17" s="246"/>
      <c r="J17" s="246"/>
      <c r="K17" s="246"/>
      <c r="L17" s="247"/>
      <c r="P17" s="131"/>
      <c r="Q17" s="131"/>
      <c r="R17" s="131"/>
      <c r="S17" s="131"/>
      <c r="T17" s="131"/>
      <c r="U17" s="131"/>
      <c r="V17" s="131"/>
      <c r="W17" s="131"/>
      <c r="X17" s="131"/>
      <c r="Y17" s="131"/>
      <c r="Z17" s="131"/>
      <c r="AA17" s="131"/>
      <c r="AB17" s="131"/>
      <c r="AC17" s="131"/>
      <c r="AD17" s="131"/>
      <c r="AE17" s="131"/>
    </row>
    <row r="18" spans="2:31" ht="15" customHeight="1" x14ac:dyDescent="0.25">
      <c r="B18" s="169" t="s">
        <v>31</v>
      </c>
      <c r="C18" s="240"/>
      <c r="D18" s="240"/>
      <c r="E18" s="258" t="s">
        <v>136</v>
      </c>
      <c r="F18" s="242"/>
      <c r="G18" s="240" t="s">
        <v>32</v>
      </c>
      <c r="H18" s="240"/>
      <c r="I18" s="240"/>
      <c r="J18" s="241">
        <v>5</v>
      </c>
      <c r="K18" s="242"/>
      <c r="L18" s="75" t="s">
        <v>33</v>
      </c>
      <c r="O18" s="144"/>
      <c r="P18" s="159" t="s">
        <v>152</v>
      </c>
      <c r="Q18" s="158"/>
      <c r="R18" s="158"/>
      <c r="S18" s="158"/>
      <c r="T18" s="158"/>
      <c r="U18" s="158"/>
      <c r="V18" s="158"/>
      <c r="W18" s="158"/>
      <c r="X18" s="158"/>
      <c r="Y18" s="158"/>
      <c r="Z18" s="158"/>
      <c r="AA18" s="158"/>
      <c r="AB18" s="158"/>
      <c r="AC18" s="158"/>
      <c r="AD18" s="158"/>
      <c r="AE18" s="158"/>
    </row>
    <row r="19" spans="2:31" ht="6.75" customHeight="1" x14ac:dyDescent="0.25">
      <c r="B19" s="245"/>
      <c r="C19" s="246"/>
      <c r="D19" s="246"/>
      <c r="E19" s="246"/>
      <c r="F19" s="246"/>
      <c r="G19" s="246"/>
      <c r="H19" s="246"/>
      <c r="I19" s="246"/>
      <c r="J19" s="246"/>
      <c r="K19" s="246"/>
      <c r="L19" s="247"/>
    </row>
    <row r="20" spans="2:31" ht="14.45" customHeight="1" x14ac:dyDescent="0.25">
      <c r="B20" s="169" t="s">
        <v>26</v>
      </c>
      <c r="C20" s="240"/>
      <c r="D20" s="240"/>
      <c r="E20" s="241" t="s">
        <v>134</v>
      </c>
      <c r="F20" s="256"/>
      <c r="G20" s="256"/>
      <c r="H20" s="256"/>
      <c r="I20" s="256"/>
      <c r="J20" s="256"/>
      <c r="K20" s="256"/>
      <c r="L20" s="257"/>
      <c r="O20" s="144"/>
      <c r="Q20" s="121"/>
    </row>
    <row r="21" spans="2:31" ht="6.75" customHeight="1" thickBot="1" x14ac:dyDescent="0.3">
      <c r="B21" s="259"/>
      <c r="C21" s="260"/>
      <c r="D21" s="260"/>
      <c r="E21" s="260"/>
      <c r="F21" s="260"/>
      <c r="G21" s="260"/>
      <c r="H21" s="260"/>
      <c r="I21" s="260"/>
      <c r="J21" s="260"/>
      <c r="K21" s="260"/>
      <c r="L21" s="261"/>
    </row>
    <row r="22" spans="2:31" s="2" customFormat="1" x14ac:dyDescent="0.25">
      <c r="B22" s="262">
        <v>1</v>
      </c>
      <c r="C22" s="263" t="s">
        <v>84</v>
      </c>
      <c r="D22" s="263"/>
      <c r="E22" s="263"/>
      <c r="F22" s="263"/>
      <c r="G22" s="263"/>
      <c r="H22" s="263"/>
      <c r="I22" s="263"/>
      <c r="J22" s="263"/>
      <c r="K22" s="263"/>
      <c r="L22" s="264"/>
      <c r="O22" s="143"/>
      <c r="Q22" s="79"/>
    </row>
    <row r="23" spans="2:31" x14ac:dyDescent="0.25">
      <c r="B23" s="262"/>
      <c r="C23" s="76" t="s">
        <v>34</v>
      </c>
      <c r="D23" s="265" t="s">
        <v>35</v>
      </c>
      <c r="E23" s="265"/>
      <c r="F23" s="265"/>
      <c r="G23" s="265"/>
      <c r="H23" s="265"/>
      <c r="I23" s="265"/>
      <c r="J23" s="265"/>
      <c r="K23" s="235" t="s">
        <v>36</v>
      </c>
      <c r="L23" s="236"/>
    </row>
    <row r="24" spans="2:31" ht="15" customHeight="1" x14ac:dyDescent="0.25">
      <c r="B24" s="262"/>
      <c r="C24" s="265" t="s">
        <v>37</v>
      </c>
      <c r="D24" s="265"/>
      <c r="E24" s="265"/>
      <c r="F24" s="265"/>
      <c r="G24" s="265"/>
      <c r="H24" s="265"/>
      <c r="I24" s="265"/>
      <c r="J24" s="265"/>
      <c r="K24" s="265"/>
      <c r="L24" s="266"/>
      <c r="P24" s="159" t="s">
        <v>160</v>
      </c>
      <c r="Q24" s="231"/>
      <c r="R24" s="231"/>
      <c r="S24" s="231"/>
      <c r="T24" s="231"/>
      <c r="U24" s="231"/>
      <c r="V24" s="231"/>
      <c r="W24" s="231"/>
      <c r="X24" s="131"/>
      <c r="Y24" s="131"/>
      <c r="Z24" s="131"/>
      <c r="AA24" s="131"/>
      <c r="AB24" s="131"/>
      <c r="AC24" s="131"/>
      <c r="AD24" s="131"/>
    </row>
    <row r="25" spans="2:31" ht="15" customHeight="1" x14ac:dyDescent="0.25">
      <c r="B25" s="262"/>
      <c r="C25" s="4">
        <v>1.1000000000000001</v>
      </c>
      <c r="D25" s="173" t="s">
        <v>65</v>
      </c>
      <c r="E25" s="173"/>
      <c r="F25" s="173"/>
      <c r="G25" s="173"/>
      <c r="H25" s="173"/>
      <c r="I25" s="173"/>
      <c r="J25" s="173"/>
      <c r="K25" s="267">
        <v>142500</v>
      </c>
      <c r="L25" s="268"/>
      <c r="P25" s="138"/>
      <c r="Q25" s="139"/>
      <c r="R25" s="131"/>
      <c r="S25" s="131"/>
      <c r="T25" s="131"/>
      <c r="U25" s="131"/>
      <c r="V25" s="131"/>
      <c r="W25" s="131"/>
      <c r="X25" s="131"/>
      <c r="Y25" s="131"/>
      <c r="Z25" s="131"/>
      <c r="AA25" s="131"/>
      <c r="AB25" s="131"/>
      <c r="AC25" s="131"/>
      <c r="AD25" s="131"/>
    </row>
    <row r="26" spans="2:31" x14ac:dyDescent="0.25">
      <c r="B26" s="262"/>
      <c r="C26" s="4">
        <v>1.2</v>
      </c>
      <c r="D26" s="173" t="s">
        <v>66</v>
      </c>
      <c r="E26" s="173"/>
      <c r="F26" s="173"/>
      <c r="G26" s="173"/>
      <c r="H26" s="173"/>
      <c r="I26" s="173"/>
      <c r="J26" s="173"/>
      <c r="K26" s="267">
        <v>12000</v>
      </c>
      <c r="L26" s="268"/>
      <c r="P26" s="138"/>
      <c r="Q26" s="139"/>
      <c r="R26" s="131"/>
      <c r="S26" s="131"/>
      <c r="T26" s="131"/>
      <c r="U26" s="131"/>
      <c r="V26" s="131"/>
      <c r="W26" s="131"/>
      <c r="X26" s="131"/>
      <c r="Y26" s="131"/>
      <c r="Z26" s="131"/>
      <c r="AA26" s="131"/>
      <c r="AB26" s="131"/>
      <c r="AC26" s="131"/>
      <c r="AD26" s="131"/>
    </row>
    <row r="27" spans="2:31" x14ac:dyDescent="0.25">
      <c r="B27" s="262"/>
      <c r="C27" s="4">
        <v>1.3</v>
      </c>
      <c r="D27" s="173" t="s">
        <v>67</v>
      </c>
      <c r="E27" s="173"/>
      <c r="F27" s="173"/>
      <c r="G27" s="173"/>
      <c r="H27" s="173"/>
      <c r="I27" s="173"/>
      <c r="J27" s="173"/>
      <c r="K27" s="267">
        <v>75000</v>
      </c>
      <c r="L27" s="268"/>
      <c r="P27" s="138"/>
      <c r="Q27" s="139"/>
      <c r="R27" s="131"/>
      <c r="S27" s="131"/>
      <c r="T27" s="131"/>
      <c r="U27" s="131"/>
      <c r="V27" s="131"/>
      <c r="W27" s="131"/>
      <c r="X27" s="131"/>
      <c r="Y27" s="131"/>
      <c r="Z27" s="131"/>
      <c r="AA27" s="131"/>
      <c r="AB27" s="131"/>
      <c r="AC27" s="131"/>
      <c r="AD27" s="131"/>
    </row>
    <row r="28" spans="2:31" x14ac:dyDescent="0.25">
      <c r="B28" s="262"/>
      <c r="C28" s="4">
        <v>1.4</v>
      </c>
      <c r="D28" s="173" t="s">
        <v>68</v>
      </c>
      <c r="E28" s="173"/>
      <c r="F28" s="173"/>
      <c r="G28" s="173"/>
      <c r="H28" s="173"/>
      <c r="I28" s="173"/>
      <c r="J28" s="173"/>
      <c r="K28" s="267">
        <v>115000</v>
      </c>
      <c r="L28" s="268"/>
      <c r="P28" s="138"/>
      <c r="Q28" s="139"/>
      <c r="R28" s="131"/>
      <c r="S28" s="131"/>
      <c r="T28" s="131"/>
      <c r="U28" s="131"/>
      <c r="V28" s="131"/>
      <c r="W28" s="131"/>
      <c r="X28" s="131"/>
      <c r="Y28" s="131"/>
      <c r="Z28" s="131"/>
      <c r="AA28" s="131"/>
      <c r="AB28" s="131"/>
      <c r="AC28" s="131"/>
      <c r="AD28" s="131"/>
    </row>
    <row r="29" spans="2:31" x14ac:dyDescent="0.25">
      <c r="B29" s="262"/>
      <c r="C29" s="4">
        <v>1.5</v>
      </c>
      <c r="D29" s="173" t="s">
        <v>69</v>
      </c>
      <c r="E29" s="173"/>
      <c r="F29" s="173"/>
      <c r="G29" s="173"/>
      <c r="H29" s="173"/>
      <c r="I29" s="173"/>
      <c r="J29" s="173"/>
      <c r="K29" s="267">
        <v>83000</v>
      </c>
      <c r="L29" s="268"/>
      <c r="P29" s="138"/>
      <c r="Q29" s="139"/>
      <c r="R29" s="131"/>
      <c r="S29" s="131"/>
      <c r="T29" s="131"/>
      <c r="U29" s="131"/>
      <c r="V29" s="131"/>
      <c r="W29" s="131"/>
      <c r="X29" s="131"/>
      <c r="Y29" s="131"/>
      <c r="Z29" s="131"/>
      <c r="AA29" s="131"/>
      <c r="AB29" s="131"/>
      <c r="AC29" s="131"/>
      <c r="AD29" s="131"/>
    </row>
    <row r="30" spans="2:31" x14ac:dyDescent="0.25">
      <c r="B30" s="262"/>
      <c r="C30" s="4">
        <v>1.6</v>
      </c>
      <c r="D30" s="173" t="s">
        <v>70</v>
      </c>
      <c r="E30" s="173"/>
      <c r="F30" s="173"/>
      <c r="G30" s="173"/>
      <c r="H30" s="173"/>
      <c r="I30" s="173"/>
      <c r="J30" s="173"/>
      <c r="K30" s="267">
        <v>160000</v>
      </c>
      <c r="L30" s="268"/>
      <c r="P30" s="138"/>
      <c r="Q30" s="139"/>
      <c r="R30" s="131"/>
      <c r="S30" s="131"/>
      <c r="T30" s="131"/>
      <c r="U30" s="131"/>
      <c r="V30" s="131"/>
      <c r="W30" s="131"/>
      <c r="X30" s="131"/>
      <c r="Y30" s="131"/>
      <c r="Z30" s="131"/>
      <c r="AA30" s="131"/>
      <c r="AB30" s="131"/>
      <c r="AC30" s="131"/>
      <c r="AD30" s="131"/>
    </row>
    <row r="31" spans="2:31" x14ac:dyDescent="0.25">
      <c r="B31" s="262"/>
      <c r="C31" s="4">
        <v>1.7</v>
      </c>
      <c r="D31" s="173" t="s">
        <v>71</v>
      </c>
      <c r="E31" s="173"/>
      <c r="F31" s="173"/>
      <c r="G31" s="173"/>
      <c r="H31" s="173"/>
      <c r="I31" s="173"/>
      <c r="J31" s="173"/>
      <c r="K31" s="267">
        <v>82000</v>
      </c>
      <c r="L31" s="268"/>
      <c r="P31" s="138"/>
      <c r="Q31" s="139"/>
      <c r="R31" s="131"/>
      <c r="S31" s="131"/>
      <c r="T31" s="131"/>
      <c r="U31" s="131"/>
      <c r="V31" s="131"/>
      <c r="W31" s="131"/>
      <c r="X31" s="131"/>
      <c r="Y31" s="131"/>
      <c r="Z31" s="131"/>
      <c r="AA31" s="131"/>
      <c r="AB31" s="131"/>
      <c r="AC31" s="131"/>
      <c r="AD31" s="131"/>
    </row>
    <row r="32" spans="2:31" x14ac:dyDescent="0.25">
      <c r="B32" s="262"/>
      <c r="C32" s="4">
        <v>1.8</v>
      </c>
      <c r="D32" s="173" t="s">
        <v>79</v>
      </c>
      <c r="E32" s="173"/>
      <c r="F32" s="173"/>
      <c r="G32" s="173"/>
      <c r="H32" s="173"/>
      <c r="I32" s="173"/>
      <c r="J32" s="173"/>
      <c r="K32" s="267">
        <v>38000</v>
      </c>
      <c r="L32" s="268"/>
      <c r="P32" s="138"/>
      <c r="Q32" s="139"/>
      <c r="R32" s="131"/>
      <c r="S32" s="131"/>
      <c r="T32" s="131"/>
      <c r="U32" s="131"/>
      <c r="V32" s="131"/>
      <c r="W32" s="131"/>
      <c r="X32" s="131"/>
      <c r="Y32" s="131"/>
      <c r="Z32" s="131"/>
      <c r="AA32" s="131"/>
      <c r="AB32" s="131"/>
      <c r="AC32" s="131"/>
      <c r="AD32" s="131"/>
    </row>
    <row r="33" spans="2:30" ht="15" customHeight="1" x14ac:dyDescent="0.25">
      <c r="B33" s="262"/>
      <c r="C33" s="4">
        <v>1.9</v>
      </c>
      <c r="D33" s="173" t="s">
        <v>73</v>
      </c>
      <c r="E33" s="173"/>
      <c r="F33" s="173"/>
      <c r="G33" s="173"/>
      <c r="H33" s="173"/>
      <c r="I33" s="173"/>
      <c r="J33" s="173"/>
      <c r="K33" s="267">
        <v>128000</v>
      </c>
      <c r="L33" s="268"/>
      <c r="P33" s="138"/>
      <c r="Q33" s="139"/>
      <c r="R33" s="131"/>
      <c r="S33" s="131"/>
      <c r="T33" s="131"/>
      <c r="U33" s="131"/>
      <c r="V33" s="131"/>
      <c r="W33" s="131"/>
      <c r="X33" s="131"/>
      <c r="Y33" s="131"/>
      <c r="Z33" s="131"/>
      <c r="AA33" s="131"/>
      <c r="AB33" s="131"/>
      <c r="AC33" s="131"/>
      <c r="AD33" s="131"/>
    </row>
    <row r="34" spans="2:30" x14ac:dyDescent="0.25">
      <c r="B34" s="262"/>
      <c r="C34" s="77">
        <v>1.1000000000000001</v>
      </c>
      <c r="D34" s="173" t="s">
        <v>80</v>
      </c>
      <c r="E34" s="173"/>
      <c r="F34" s="173"/>
      <c r="G34" s="173"/>
      <c r="H34" s="173"/>
      <c r="I34" s="173"/>
      <c r="J34" s="173"/>
      <c r="K34" s="267"/>
      <c r="L34" s="268"/>
      <c r="P34" s="138"/>
      <c r="Q34" s="131"/>
      <c r="R34" s="131"/>
      <c r="S34" s="131"/>
      <c r="T34" s="131"/>
      <c r="U34" s="131"/>
      <c r="V34" s="131"/>
      <c r="W34" s="131"/>
      <c r="X34" s="131"/>
      <c r="Y34" s="131"/>
      <c r="Z34" s="131"/>
      <c r="AA34" s="131"/>
      <c r="AB34" s="131"/>
      <c r="AC34" s="131"/>
      <c r="AD34" s="131"/>
    </row>
    <row r="35" spans="2:30" x14ac:dyDescent="0.25">
      <c r="B35" s="262"/>
      <c r="C35" s="4">
        <v>1.1100000000000001</v>
      </c>
      <c r="D35" s="173" t="s">
        <v>75</v>
      </c>
      <c r="E35" s="173"/>
      <c r="F35" s="173"/>
      <c r="G35" s="173"/>
      <c r="H35" s="173"/>
      <c r="I35" s="173"/>
      <c r="J35" s="173"/>
      <c r="K35" s="267">
        <v>45000</v>
      </c>
      <c r="L35" s="268"/>
      <c r="P35" s="138"/>
      <c r="Q35" s="139"/>
      <c r="R35" s="131"/>
      <c r="S35" s="131"/>
      <c r="T35" s="131"/>
      <c r="U35" s="131"/>
      <c r="V35" s="131"/>
      <c r="W35" s="131"/>
      <c r="X35" s="131"/>
      <c r="Y35" s="131"/>
      <c r="Z35" s="131"/>
      <c r="AA35" s="131"/>
      <c r="AB35" s="131"/>
      <c r="AC35" s="131"/>
      <c r="AD35" s="131"/>
    </row>
    <row r="36" spans="2:30" ht="15" customHeight="1" x14ac:dyDescent="0.25">
      <c r="B36" s="262"/>
      <c r="C36" s="4">
        <v>1.1200000000000001</v>
      </c>
      <c r="D36" s="173" t="s">
        <v>76</v>
      </c>
      <c r="E36" s="173"/>
      <c r="F36" s="173"/>
      <c r="G36" s="173"/>
      <c r="H36" s="173"/>
      <c r="I36" s="173"/>
      <c r="J36" s="173"/>
      <c r="K36" s="267">
        <v>68000</v>
      </c>
      <c r="L36" s="268"/>
      <c r="O36" s="144"/>
      <c r="P36" s="138"/>
      <c r="Q36" s="140"/>
      <c r="R36" s="131"/>
      <c r="S36" s="131"/>
      <c r="T36" s="131"/>
      <c r="U36" s="131"/>
      <c r="V36" s="131"/>
      <c r="W36" s="131"/>
      <c r="X36" s="131"/>
      <c r="Y36" s="131"/>
      <c r="Z36" s="131"/>
      <c r="AA36" s="131"/>
      <c r="AB36" s="131"/>
      <c r="AC36" s="131"/>
      <c r="AD36" s="131"/>
    </row>
    <row r="37" spans="2:30" ht="15" customHeight="1" x14ac:dyDescent="0.25">
      <c r="B37" s="262"/>
      <c r="C37" s="4">
        <v>1.1299999999999999</v>
      </c>
      <c r="D37" s="184" t="s">
        <v>77</v>
      </c>
      <c r="E37" s="185"/>
      <c r="F37" s="185"/>
      <c r="G37" s="185"/>
      <c r="H37" s="185"/>
      <c r="I37" s="185"/>
      <c r="J37" s="175"/>
      <c r="K37" s="267">
        <v>67000</v>
      </c>
      <c r="L37" s="268"/>
      <c r="O37" s="144"/>
      <c r="P37" s="138"/>
      <c r="Q37" s="140"/>
      <c r="R37" s="131"/>
      <c r="S37" s="131"/>
      <c r="T37" s="131"/>
      <c r="U37" s="131"/>
      <c r="V37" s="131"/>
      <c r="W37" s="131"/>
      <c r="X37" s="131"/>
      <c r="Y37" s="131"/>
      <c r="Z37" s="131"/>
      <c r="AA37" s="131"/>
      <c r="AB37" s="131"/>
      <c r="AC37" s="131"/>
      <c r="AD37" s="131"/>
    </row>
    <row r="38" spans="2:30" ht="15" customHeight="1" x14ac:dyDescent="0.25">
      <c r="B38" s="262"/>
      <c r="C38" s="4">
        <v>1.1399999999999999</v>
      </c>
      <c r="D38" s="173" t="s">
        <v>27</v>
      </c>
      <c r="E38" s="173"/>
      <c r="F38" s="173"/>
      <c r="G38" s="173"/>
      <c r="H38" s="173"/>
      <c r="I38" s="173"/>
      <c r="J38" s="173"/>
      <c r="K38" s="267">
        <v>75000</v>
      </c>
      <c r="L38" s="268"/>
      <c r="O38" s="144"/>
      <c r="P38" s="138"/>
      <c r="Q38" s="140"/>
      <c r="R38" s="131"/>
      <c r="S38" s="131"/>
      <c r="T38" s="131"/>
      <c r="U38" s="131"/>
      <c r="V38" s="131"/>
      <c r="W38" s="131"/>
      <c r="X38" s="131"/>
      <c r="Y38" s="131"/>
      <c r="Z38" s="131"/>
      <c r="AA38" s="131"/>
      <c r="AB38" s="131"/>
      <c r="AC38" s="131"/>
      <c r="AD38" s="131"/>
    </row>
    <row r="39" spans="2:30" ht="15" customHeight="1" x14ac:dyDescent="0.25">
      <c r="B39" s="262"/>
      <c r="C39" s="4">
        <v>1.1499999999999999</v>
      </c>
      <c r="D39" s="173" t="s">
        <v>78</v>
      </c>
      <c r="E39" s="173"/>
      <c r="F39" s="173"/>
      <c r="G39" s="173"/>
      <c r="H39" s="173"/>
      <c r="I39" s="173"/>
      <c r="J39" s="173"/>
      <c r="K39" s="267">
        <v>150000</v>
      </c>
      <c r="L39" s="268"/>
      <c r="P39" s="131"/>
      <c r="Q39" s="131"/>
      <c r="R39" s="131"/>
      <c r="S39" s="131"/>
      <c r="T39" s="131"/>
      <c r="U39" s="131"/>
      <c r="V39" s="131"/>
      <c r="W39" s="131"/>
      <c r="X39" s="131"/>
      <c r="Y39" s="131"/>
      <c r="Z39" s="131"/>
      <c r="AA39" s="131"/>
      <c r="AB39" s="131"/>
      <c r="AC39" s="131"/>
      <c r="AD39" s="131"/>
    </row>
    <row r="40" spans="2:30" s="2" customFormat="1" ht="15" customHeight="1" x14ac:dyDescent="0.25">
      <c r="B40" s="262"/>
      <c r="C40" s="270" t="s">
        <v>38</v>
      </c>
      <c r="D40" s="270"/>
      <c r="E40" s="270"/>
      <c r="F40" s="270"/>
      <c r="G40" s="270"/>
      <c r="H40" s="270"/>
      <c r="I40" s="270"/>
      <c r="J40" s="270"/>
      <c r="K40" s="271">
        <f>SUM(K25:L39)</f>
        <v>1240500</v>
      </c>
      <c r="L40" s="272"/>
      <c r="O40" s="143"/>
      <c r="P40" s="134"/>
      <c r="Q40" s="131"/>
      <c r="R40" s="134"/>
      <c r="S40" s="134"/>
      <c r="T40" s="134"/>
      <c r="U40" s="134"/>
      <c r="V40" s="134"/>
      <c r="W40" s="134"/>
      <c r="X40" s="134"/>
      <c r="Y40" s="134"/>
      <c r="Z40" s="134"/>
      <c r="AA40" s="134"/>
      <c r="AB40" s="134"/>
      <c r="AC40" s="134"/>
      <c r="AD40" s="134"/>
    </row>
    <row r="41" spans="2:30" x14ac:dyDescent="0.25">
      <c r="B41" s="262"/>
      <c r="C41" s="265" t="s">
        <v>39</v>
      </c>
      <c r="D41" s="265"/>
      <c r="E41" s="265"/>
      <c r="F41" s="265"/>
      <c r="G41" s="265"/>
      <c r="H41" s="265"/>
      <c r="I41" s="265"/>
      <c r="J41" s="265"/>
      <c r="K41" s="265"/>
      <c r="L41" s="266"/>
      <c r="P41" s="131"/>
      <c r="Q41" s="131"/>
      <c r="R41" s="131"/>
      <c r="S41" s="131"/>
      <c r="T41" s="131"/>
      <c r="U41" s="131"/>
      <c r="V41" s="131"/>
      <c r="W41" s="131"/>
      <c r="X41" s="131"/>
      <c r="Y41" s="131"/>
      <c r="Z41" s="131"/>
      <c r="AA41" s="131"/>
      <c r="AB41" s="131"/>
      <c r="AC41" s="131"/>
      <c r="AD41" s="131"/>
    </row>
    <row r="42" spans="2:30" ht="12.75" customHeight="1" x14ac:dyDescent="0.25">
      <c r="B42" s="262"/>
      <c r="C42" s="233" t="s">
        <v>35</v>
      </c>
      <c r="D42" s="233"/>
      <c r="E42" s="233"/>
      <c r="F42" s="233"/>
      <c r="G42" s="234" t="s">
        <v>45</v>
      </c>
      <c r="H42" s="234"/>
      <c r="I42" s="124" t="s">
        <v>46</v>
      </c>
      <c r="J42" s="123" t="s">
        <v>47</v>
      </c>
      <c r="K42" s="235" t="s">
        <v>48</v>
      </c>
      <c r="L42" s="236"/>
      <c r="P42" s="159" t="s">
        <v>155</v>
      </c>
      <c r="Q42" s="162"/>
      <c r="R42" s="162"/>
      <c r="S42" s="162"/>
      <c r="T42" s="162"/>
      <c r="U42" s="162"/>
      <c r="V42" s="162"/>
      <c r="W42" s="162"/>
      <c r="X42" s="162"/>
      <c r="Y42" s="162"/>
      <c r="Z42" s="162"/>
      <c r="AA42" s="162"/>
      <c r="AB42" s="162"/>
      <c r="AC42" s="131"/>
      <c r="AD42" s="131"/>
    </row>
    <row r="43" spans="2:30" ht="12.75" customHeight="1" x14ac:dyDescent="0.25">
      <c r="B43" s="262"/>
      <c r="C43" s="4">
        <v>1.1599999999999999</v>
      </c>
      <c r="D43" s="269" t="s">
        <v>7</v>
      </c>
      <c r="E43" s="269"/>
      <c r="F43" s="269"/>
      <c r="G43" s="234"/>
      <c r="H43" s="234"/>
      <c r="I43" s="124"/>
      <c r="J43" s="123"/>
      <c r="K43" s="238">
        <f>SUM(K44:L50)</f>
        <v>104500</v>
      </c>
      <c r="L43" s="239"/>
      <c r="P43" s="131"/>
      <c r="Q43" s="131"/>
      <c r="R43" s="131"/>
      <c r="S43" s="131"/>
      <c r="T43" s="131"/>
      <c r="U43" s="131"/>
      <c r="V43" s="131"/>
      <c r="W43" s="131"/>
      <c r="X43" s="131"/>
      <c r="Y43" s="131"/>
      <c r="Z43" s="131"/>
      <c r="AA43" s="131"/>
      <c r="AB43" s="131"/>
      <c r="AC43" s="131"/>
      <c r="AD43" s="131"/>
    </row>
    <row r="44" spans="2:30" ht="13.9" customHeight="1" x14ac:dyDescent="0.25">
      <c r="B44" s="262"/>
      <c r="C44" s="4" t="s">
        <v>113</v>
      </c>
      <c r="D44" s="273" t="s">
        <v>93</v>
      </c>
      <c r="E44" s="273"/>
      <c r="F44" s="273"/>
      <c r="G44" s="237">
        <v>1</v>
      </c>
      <c r="H44" s="237"/>
      <c r="I44" s="122" t="s">
        <v>149</v>
      </c>
      <c r="J44" s="103">
        <v>15000</v>
      </c>
      <c r="K44" s="238">
        <f>J44*G44</f>
        <v>15000</v>
      </c>
      <c r="L44" s="239"/>
      <c r="P44" s="131"/>
      <c r="Q44" s="131"/>
      <c r="R44" s="131"/>
      <c r="S44" s="131"/>
      <c r="T44" s="131"/>
      <c r="U44" s="131"/>
      <c r="V44" s="131"/>
      <c r="W44" s="131"/>
      <c r="X44" s="131"/>
      <c r="Y44" s="131"/>
      <c r="Z44" s="131"/>
      <c r="AA44" s="131"/>
      <c r="AB44" s="131"/>
      <c r="AC44" s="131"/>
      <c r="AD44" s="131"/>
    </row>
    <row r="45" spans="2:30" ht="13.9" customHeight="1" x14ac:dyDescent="0.25">
      <c r="B45" s="262"/>
      <c r="C45" s="4" t="s">
        <v>114</v>
      </c>
      <c r="D45" s="273" t="s">
        <v>94</v>
      </c>
      <c r="E45" s="273"/>
      <c r="F45" s="273"/>
      <c r="G45" s="237">
        <v>1</v>
      </c>
      <c r="H45" s="237"/>
      <c r="I45" s="122" t="s">
        <v>149</v>
      </c>
      <c r="J45" s="103">
        <v>12000</v>
      </c>
      <c r="K45" s="238">
        <f t="shared" ref="K45:K50" si="0">J45*G45</f>
        <v>12000</v>
      </c>
      <c r="L45" s="239"/>
      <c r="P45" s="131"/>
      <c r="Q45" s="131"/>
      <c r="R45" s="131"/>
      <c r="S45" s="131"/>
      <c r="T45" s="131"/>
      <c r="U45" s="131"/>
      <c r="V45" s="131"/>
      <c r="W45" s="131"/>
      <c r="X45" s="131"/>
      <c r="Y45" s="131"/>
      <c r="Z45" s="131"/>
      <c r="AA45" s="131"/>
      <c r="AB45" s="131"/>
      <c r="AC45" s="131"/>
      <c r="AD45" s="131"/>
    </row>
    <row r="46" spans="2:30" ht="13.9" customHeight="1" x14ac:dyDescent="0.25">
      <c r="B46" s="262"/>
      <c r="C46" s="4" t="s">
        <v>115</v>
      </c>
      <c r="D46" s="273" t="s">
        <v>95</v>
      </c>
      <c r="E46" s="273"/>
      <c r="F46" s="273"/>
      <c r="G46" s="237">
        <v>1</v>
      </c>
      <c r="H46" s="237"/>
      <c r="I46" s="122" t="s">
        <v>149</v>
      </c>
      <c r="J46" s="103">
        <v>18000</v>
      </c>
      <c r="K46" s="238">
        <f t="shared" si="0"/>
        <v>18000</v>
      </c>
      <c r="L46" s="239"/>
      <c r="P46" s="131"/>
      <c r="Q46" s="131"/>
      <c r="R46" s="131"/>
      <c r="S46" s="131"/>
      <c r="T46" s="131"/>
      <c r="U46" s="131"/>
      <c r="V46" s="131"/>
      <c r="W46" s="131"/>
      <c r="X46" s="131"/>
      <c r="Y46" s="131"/>
      <c r="Z46" s="131"/>
      <c r="AA46" s="131"/>
      <c r="AB46" s="131"/>
      <c r="AC46" s="131"/>
      <c r="AD46" s="131"/>
    </row>
    <row r="47" spans="2:30" ht="13.9" customHeight="1" x14ac:dyDescent="0.25">
      <c r="B47" s="262"/>
      <c r="C47" s="4" t="s">
        <v>116</v>
      </c>
      <c r="D47" s="273" t="s">
        <v>96</v>
      </c>
      <c r="E47" s="273"/>
      <c r="F47" s="273"/>
      <c r="G47" s="237">
        <v>1</v>
      </c>
      <c r="H47" s="237"/>
      <c r="I47" s="122" t="s">
        <v>149</v>
      </c>
      <c r="J47" s="103">
        <v>7500</v>
      </c>
      <c r="K47" s="238">
        <f t="shared" si="0"/>
        <v>7500</v>
      </c>
      <c r="L47" s="239"/>
      <c r="P47" s="131"/>
      <c r="Q47" s="131"/>
      <c r="R47" s="131"/>
      <c r="S47" s="131"/>
      <c r="T47" s="131"/>
      <c r="U47" s="131"/>
      <c r="V47" s="131"/>
      <c r="W47" s="131"/>
      <c r="X47" s="131"/>
      <c r="Y47" s="131"/>
      <c r="Z47" s="131"/>
      <c r="AA47" s="131"/>
      <c r="AB47" s="131"/>
      <c r="AC47" s="131"/>
      <c r="AD47" s="131"/>
    </row>
    <row r="48" spans="2:30" ht="13.9" customHeight="1" x14ac:dyDescent="0.25">
      <c r="B48" s="262"/>
      <c r="C48" s="4" t="s">
        <v>117</v>
      </c>
      <c r="D48" s="273" t="s">
        <v>97</v>
      </c>
      <c r="E48" s="273"/>
      <c r="F48" s="273"/>
      <c r="G48" s="237">
        <v>1</v>
      </c>
      <c r="H48" s="237"/>
      <c r="I48" s="122" t="s">
        <v>149</v>
      </c>
      <c r="J48" s="103">
        <v>25000</v>
      </c>
      <c r="K48" s="238">
        <f t="shared" si="0"/>
        <v>25000</v>
      </c>
      <c r="L48" s="239"/>
      <c r="P48" s="131"/>
      <c r="Q48" s="131"/>
      <c r="R48" s="131"/>
      <c r="S48" s="131"/>
      <c r="T48" s="131"/>
      <c r="U48" s="131"/>
      <c r="V48" s="131"/>
      <c r="W48" s="131"/>
      <c r="X48" s="131"/>
      <c r="Y48" s="131"/>
      <c r="Z48" s="131"/>
      <c r="AA48" s="131"/>
      <c r="AB48" s="131"/>
      <c r="AC48" s="131"/>
      <c r="AD48" s="131"/>
    </row>
    <row r="49" spans="2:30" ht="13.9" customHeight="1" x14ac:dyDescent="0.25">
      <c r="B49" s="262"/>
      <c r="C49" s="4" t="s">
        <v>118</v>
      </c>
      <c r="D49" s="273" t="s">
        <v>98</v>
      </c>
      <c r="E49" s="273"/>
      <c r="F49" s="273"/>
      <c r="G49" s="237">
        <v>1</v>
      </c>
      <c r="H49" s="237"/>
      <c r="I49" s="122" t="s">
        <v>149</v>
      </c>
      <c r="J49" s="103">
        <v>22000</v>
      </c>
      <c r="K49" s="238">
        <f t="shared" si="0"/>
        <v>22000</v>
      </c>
      <c r="L49" s="239"/>
      <c r="P49" s="131"/>
      <c r="Q49" s="131"/>
      <c r="R49" s="131"/>
      <c r="S49" s="131"/>
      <c r="T49" s="131"/>
      <c r="U49" s="131"/>
      <c r="V49" s="131"/>
      <c r="W49" s="131"/>
      <c r="X49" s="131"/>
      <c r="Y49" s="131"/>
      <c r="Z49" s="131"/>
      <c r="AA49" s="131"/>
      <c r="AB49" s="131"/>
      <c r="AC49" s="131"/>
      <c r="AD49" s="131"/>
    </row>
    <row r="50" spans="2:30" ht="13.9" customHeight="1" x14ac:dyDescent="0.25">
      <c r="B50" s="262"/>
      <c r="C50" s="4" t="s">
        <v>119</v>
      </c>
      <c r="D50" s="273" t="s">
        <v>99</v>
      </c>
      <c r="E50" s="273"/>
      <c r="F50" s="273"/>
      <c r="G50" s="237">
        <v>1</v>
      </c>
      <c r="H50" s="237"/>
      <c r="I50" s="122" t="s">
        <v>150</v>
      </c>
      <c r="J50" s="103">
        <v>5000</v>
      </c>
      <c r="K50" s="238">
        <f t="shared" si="0"/>
        <v>5000</v>
      </c>
      <c r="L50" s="239"/>
      <c r="P50" s="131"/>
      <c r="Q50" s="131"/>
      <c r="R50" s="131"/>
      <c r="S50" s="131"/>
      <c r="T50" s="131"/>
      <c r="U50" s="131"/>
      <c r="V50" s="131"/>
      <c r="W50" s="131"/>
      <c r="X50" s="131"/>
      <c r="Y50" s="131"/>
      <c r="Z50" s="131"/>
      <c r="AA50" s="131"/>
      <c r="AB50" s="131"/>
      <c r="AC50" s="131"/>
      <c r="AD50" s="131"/>
    </row>
    <row r="51" spans="2:30" x14ac:dyDescent="0.25">
      <c r="B51" s="262"/>
      <c r="C51" s="4">
        <v>1.17</v>
      </c>
      <c r="D51" s="269" t="s">
        <v>22</v>
      </c>
      <c r="E51" s="269"/>
      <c r="F51" s="269"/>
      <c r="G51" s="237">
        <v>5</v>
      </c>
      <c r="H51" s="237"/>
      <c r="I51" s="108" t="s">
        <v>40</v>
      </c>
      <c r="J51" s="127">
        <f>K40</f>
        <v>1240500</v>
      </c>
      <c r="K51" s="238">
        <f>J51*G51%</f>
        <v>62025</v>
      </c>
      <c r="L51" s="239"/>
      <c r="P51" s="131"/>
      <c r="Q51" s="131"/>
      <c r="R51" s="131"/>
      <c r="S51" s="131"/>
      <c r="T51" s="131"/>
      <c r="U51" s="131"/>
      <c r="V51" s="131"/>
      <c r="W51" s="131"/>
      <c r="X51" s="131"/>
      <c r="Y51" s="131"/>
      <c r="Z51" s="131"/>
      <c r="AA51" s="131"/>
      <c r="AB51" s="131"/>
      <c r="AC51" s="131"/>
      <c r="AD51" s="131"/>
    </row>
    <row r="52" spans="2:30" ht="15" customHeight="1" x14ac:dyDescent="0.25">
      <c r="B52" s="262"/>
      <c r="C52" s="4">
        <v>1.18</v>
      </c>
      <c r="D52" s="269" t="s">
        <v>6</v>
      </c>
      <c r="E52" s="269"/>
      <c r="F52" s="269"/>
      <c r="G52" s="237">
        <v>45</v>
      </c>
      <c r="H52" s="237"/>
      <c r="I52" s="122" t="s">
        <v>42</v>
      </c>
      <c r="J52" s="102">
        <v>1500</v>
      </c>
      <c r="K52" s="238">
        <f>J52*G52</f>
        <v>67500</v>
      </c>
      <c r="L52" s="239"/>
      <c r="O52" s="143" t="s">
        <v>42</v>
      </c>
      <c r="P52" s="159" t="s">
        <v>158</v>
      </c>
      <c r="Q52" s="158"/>
      <c r="R52" s="158"/>
      <c r="S52" s="158"/>
      <c r="T52" s="158"/>
      <c r="U52" s="158"/>
      <c r="V52" s="158"/>
      <c r="W52" s="158"/>
      <c r="X52" s="158"/>
      <c r="Y52" s="158"/>
      <c r="Z52" s="158"/>
      <c r="AA52" s="131"/>
      <c r="AB52" s="131"/>
      <c r="AC52" s="131"/>
      <c r="AD52" s="131"/>
    </row>
    <row r="53" spans="2:30" ht="15" customHeight="1" x14ac:dyDescent="0.25">
      <c r="B53" s="262"/>
      <c r="C53" s="276" t="s">
        <v>43</v>
      </c>
      <c r="D53" s="276"/>
      <c r="E53" s="276"/>
      <c r="F53" s="276"/>
      <c r="G53" s="276"/>
      <c r="H53" s="276"/>
      <c r="I53" s="276"/>
      <c r="J53" s="276"/>
      <c r="K53" s="271">
        <f>K43+K51+K52</f>
        <v>234025</v>
      </c>
      <c r="L53" s="272"/>
      <c r="O53" s="143" t="s">
        <v>164</v>
      </c>
      <c r="P53" s="131"/>
      <c r="Q53" s="131"/>
      <c r="R53" s="131"/>
      <c r="S53" s="131"/>
      <c r="T53" s="131"/>
      <c r="U53" s="131"/>
      <c r="V53" s="131"/>
      <c r="W53" s="131"/>
      <c r="X53" s="131"/>
      <c r="Y53" s="131"/>
      <c r="Z53" s="131"/>
      <c r="AA53" s="131"/>
      <c r="AB53" s="131"/>
      <c r="AC53" s="131"/>
      <c r="AD53" s="131"/>
    </row>
    <row r="54" spans="2:30" ht="6.75" customHeight="1" x14ac:dyDescent="0.25">
      <c r="B54" s="262"/>
      <c r="C54" s="277"/>
      <c r="D54" s="277"/>
      <c r="E54" s="277"/>
      <c r="F54" s="277"/>
      <c r="G54" s="277"/>
      <c r="H54" s="277"/>
      <c r="I54" s="277"/>
      <c r="J54" s="277"/>
      <c r="K54" s="277"/>
      <c r="L54" s="278"/>
      <c r="O54" s="143" t="s">
        <v>41</v>
      </c>
      <c r="P54" s="131"/>
      <c r="Q54" s="131"/>
      <c r="R54" s="131"/>
      <c r="S54" s="131"/>
      <c r="T54" s="131"/>
      <c r="U54" s="131"/>
      <c r="V54" s="131"/>
      <c r="W54" s="131"/>
      <c r="X54" s="131"/>
      <c r="Y54" s="131"/>
      <c r="Z54" s="131"/>
      <c r="AA54" s="131"/>
      <c r="AB54" s="131"/>
      <c r="AC54" s="131"/>
      <c r="AD54" s="131"/>
    </row>
    <row r="55" spans="2:30" ht="13.5" thickBot="1" x14ac:dyDescent="0.3">
      <c r="B55" s="262"/>
      <c r="C55" s="279" t="s">
        <v>82</v>
      </c>
      <c r="D55" s="279"/>
      <c r="E55" s="279"/>
      <c r="F55" s="279"/>
      <c r="G55" s="279"/>
      <c r="H55" s="279"/>
      <c r="I55" s="279"/>
      <c r="J55" s="279"/>
      <c r="K55" s="280">
        <f>K40+K53</f>
        <v>1474525</v>
      </c>
      <c r="L55" s="281"/>
      <c r="P55" s="131"/>
      <c r="Q55" s="131"/>
      <c r="R55" s="131"/>
      <c r="S55" s="131"/>
      <c r="T55" s="131"/>
      <c r="U55" s="131"/>
      <c r="V55" s="131"/>
      <c r="W55" s="131"/>
      <c r="X55" s="131"/>
      <c r="Y55" s="131"/>
      <c r="Z55" s="131"/>
      <c r="AA55" s="131"/>
      <c r="AB55" s="131"/>
      <c r="AC55" s="131"/>
      <c r="AD55" s="131"/>
    </row>
    <row r="56" spans="2:30" s="2" customFormat="1" x14ac:dyDescent="0.25">
      <c r="B56" s="80">
        <v>2</v>
      </c>
      <c r="C56" s="282" t="s">
        <v>44</v>
      </c>
      <c r="D56" s="282"/>
      <c r="E56" s="282"/>
      <c r="F56" s="282"/>
      <c r="G56" s="282"/>
      <c r="H56" s="282"/>
      <c r="I56" s="282"/>
      <c r="J56" s="282"/>
      <c r="K56" s="282"/>
      <c r="L56" s="283"/>
      <c r="O56" s="143"/>
      <c r="P56" s="134"/>
      <c r="Q56" s="131"/>
      <c r="R56" s="134"/>
      <c r="S56" s="134"/>
      <c r="T56" s="134"/>
      <c r="U56" s="134"/>
      <c r="V56" s="134"/>
      <c r="W56" s="134"/>
      <c r="X56" s="134"/>
      <c r="Y56" s="134"/>
      <c r="Z56" s="134"/>
      <c r="AA56" s="134"/>
      <c r="AB56" s="134"/>
      <c r="AC56" s="134"/>
      <c r="AD56" s="134"/>
    </row>
    <row r="57" spans="2:30" x14ac:dyDescent="0.25">
      <c r="B57" s="20"/>
      <c r="C57" s="233" t="s">
        <v>35</v>
      </c>
      <c r="D57" s="233"/>
      <c r="E57" s="233"/>
      <c r="F57" s="233"/>
      <c r="G57" s="234" t="s">
        <v>45</v>
      </c>
      <c r="H57" s="234"/>
      <c r="I57" s="124" t="s">
        <v>46</v>
      </c>
      <c r="J57" s="123" t="s">
        <v>47</v>
      </c>
      <c r="K57" s="235" t="s">
        <v>48</v>
      </c>
      <c r="L57" s="236"/>
      <c r="P57" s="131"/>
      <c r="Q57" s="131"/>
      <c r="R57" s="131"/>
      <c r="S57" s="131"/>
      <c r="T57" s="131"/>
      <c r="U57" s="131"/>
      <c r="V57" s="131"/>
      <c r="W57" s="131"/>
      <c r="X57" s="131"/>
      <c r="Y57" s="131"/>
      <c r="Z57" s="131"/>
      <c r="AA57" s="131"/>
      <c r="AB57" s="131"/>
      <c r="AC57" s="131"/>
      <c r="AD57" s="131"/>
    </row>
    <row r="58" spans="2:30" ht="46.5" customHeight="1" x14ac:dyDescent="0.25">
      <c r="B58" s="20"/>
      <c r="C58" s="274" t="s">
        <v>49</v>
      </c>
      <c r="D58" s="274"/>
      <c r="E58" s="274"/>
      <c r="F58" s="274"/>
      <c r="G58" s="237">
        <v>5</v>
      </c>
      <c r="H58" s="237"/>
      <c r="I58" s="122" t="s">
        <v>40</v>
      </c>
      <c r="J58" s="126">
        <f>K40+K43+K51</f>
        <v>1407025</v>
      </c>
      <c r="K58" s="238">
        <f>G58%*J58</f>
        <v>70351.25</v>
      </c>
      <c r="L58" s="239"/>
      <c r="O58" s="143" t="s">
        <v>40</v>
      </c>
      <c r="P58" s="159" t="s">
        <v>173</v>
      </c>
      <c r="Q58" s="162"/>
      <c r="R58" s="162"/>
      <c r="S58" s="162"/>
      <c r="T58" s="162"/>
      <c r="U58" s="162"/>
      <c r="V58" s="162"/>
      <c r="W58" s="162"/>
      <c r="X58" s="162"/>
      <c r="Y58" s="162"/>
      <c r="Z58" s="162"/>
      <c r="AA58" s="162"/>
      <c r="AB58" s="162"/>
      <c r="AC58" s="158"/>
      <c r="AD58" s="158"/>
    </row>
    <row r="59" spans="2:30" ht="15" customHeight="1" x14ac:dyDescent="0.25">
      <c r="B59" s="20"/>
      <c r="C59" s="274" t="s">
        <v>122</v>
      </c>
      <c r="D59" s="274"/>
      <c r="E59" s="274"/>
      <c r="F59" s="274"/>
      <c r="G59" s="237">
        <v>34</v>
      </c>
      <c r="H59" s="237"/>
      <c r="I59" s="108" t="s">
        <v>40</v>
      </c>
      <c r="J59" s="125">
        <f>K55+K58</f>
        <v>1544876.25</v>
      </c>
      <c r="K59" s="238">
        <f>G59%*J59</f>
        <v>525257.92500000005</v>
      </c>
      <c r="L59" s="239"/>
      <c r="O59" s="143" t="s">
        <v>41</v>
      </c>
      <c r="P59" s="159" t="s">
        <v>165</v>
      </c>
      <c r="Q59" s="231"/>
      <c r="R59" s="231"/>
      <c r="S59" s="231"/>
      <c r="T59" s="231"/>
      <c r="U59" s="231"/>
      <c r="V59" s="231"/>
      <c r="W59" s="231"/>
      <c r="X59" s="231"/>
      <c r="Y59" s="231"/>
      <c r="Z59" s="231"/>
      <c r="AA59" s="231"/>
      <c r="AB59" s="231"/>
      <c r="AC59" s="231"/>
      <c r="AD59" s="231"/>
    </row>
    <row r="60" spans="2:30" ht="45" customHeight="1" x14ac:dyDescent="0.25">
      <c r="B60" s="20"/>
      <c r="C60" s="173" t="s">
        <v>171</v>
      </c>
      <c r="D60" s="274"/>
      <c r="E60" s="274"/>
      <c r="F60" s="274"/>
      <c r="G60" s="275">
        <v>1</v>
      </c>
      <c r="H60" s="275"/>
      <c r="I60" s="108" t="s">
        <v>40</v>
      </c>
      <c r="J60" s="125">
        <f>K55+K58</f>
        <v>1544876.25</v>
      </c>
      <c r="K60" s="295">
        <f>G60%*J60</f>
        <v>15448.762500000001</v>
      </c>
      <c r="L60" s="296"/>
      <c r="P60" s="159" t="s">
        <v>167</v>
      </c>
      <c r="Q60" s="162"/>
      <c r="R60" s="162"/>
      <c r="S60" s="162"/>
      <c r="T60" s="162"/>
      <c r="U60" s="162"/>
      <c r="V60" s="162"/>
      <c r="W60" s="162"/>
      <c r="X60" s="162"/>
      <c r="Y60" s="162"/>
      <c r="Z60" s="162"/>
      <c r="AA60" s="162"/>
      <c r="AB60" s="162"/>
      <c r="AC60" s="147"/>
      <c r="AD60" s="147"/>
    </row>
    <row r="61" spans="2:30" ht="15" customHeight="1" x14ac:dyDescent="0.25">
      <c r="B61" s="20"/>
      <c r="C61" s="276" t="s">
        <v>50</v>
      </c>
      <c r="D61" s="276"/>
      <c r="E61" s="276"/>
      <c r="F61" s="276"/>
      <c r="G61" s="276"/>
      <c r="H61" s="276"/>
      <c r="I61" s="276"/>
      <c r="J61" s="276"/>
      <c r="K61" s="271">
        <f>K59+K58+K60</f>
        <v>611057.9375</v>
      </c>
      <c r="L61" s="272"/>
      <c r="P61" s="131"/>
      <c r="Q61" s="131"/>
      <c r="R61" s="131"/>
      <c r="S61" s="131"/>
      <c r="T61" s="131"/>
      <c r="U61" s="131"/>
      <c r="V61" s="131"/>
      <c r="W61" s="131"/>
      <c r="X61" s="131"/>
      <c r="Y61" s="131"/>
      <c r="Z61" s="131"/>
      <c r="AA61" s="131"/>
      <c r="AB61" s="131"/>
      <c r="AC61" s="131"/>
      <c r="AD61" s="131"/>
    </row>
    <row r="62" spans="2:30" ht="6.75" customHeight="1" thickBot="1" x14ac:dyDescent="0.3">
      <c r="B62" s="16"/>
      <c r="C62" s="284"/>
      <c r="D62" s="285"/>
      <c r="E62" s="285"/>
      <c r="F62" s="285"/>
      <c r="G62" s="285"/>
      <c r="H62" s="285"/>
      <c r="I62" s="285"/>
      <c r="J62" s="285"/>
      <c r="K62" s="285"/>
      <c r="L62" s="28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ht="80.25" customHeight="1" x14ac:dyDescent="0.25">
      <c r="B64" s="287" t="s">
        <v>63</v>
      </c>
      <c r="C64" s="288"/>
      <c r="D64" s="288"/>
      <c r="E64" s="288"/>
      <c r="F64" s="288"/>
      <c r="G64" s="288"/>
      <c r="H64" s="288"/>
      <c r="I64" s="288"/>
      <c r="J64" s="288"/>
      <c r="K64" s="289">
        <f>K55+K61</f>
        <v>2085582.9375</v>
      </c>
      <c r="L64" s="29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291">
        <f>E14/1000</f>
        <v>2.35</v>
      </c>
      <c r="F67" s="292"/>
      <c r="G67" s="2" t="s">
        <v>52</v>
      </c>
      <c r="H67" s="2"/>
      <c r="I67" s="2"/>
      <c r="J67" s="86" t="s">
        <v>53</v>
      </c>
      <c r="K67" s="336">
        <f>K64/E67</f>
        <v>887482.10106382973</v>
      </c>
      <c r="L67" s="337"/>
      <c r="P67" s="232" t="s">
        <v>161</v>
      </c>
      <c r="Q67" s="231"/>
      <c r="R67" s="231"/>
      <c r="S67" s="231"/>
      <c r="T67" s="231"/>
      <c r="U67" s="231"/>
      <c r="V67" s="231"/>
      <c r="W67" s="231"/>
      <c r="X67" s="231"/>
      <c r="Y67" s="231"/>
      <c r="Z67" s="231"/>
      <c r="AA67" s="231"/>
      <c r="AB67" s="231"/>
      <c r="AC67" s="231"/>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38"/>
      <c r="C71" s="339"/>
      <c r="D71" s="339"/>
      <c r="E71" s="339"/>
      <c r="F71" s="339"/>
      <c r="G71" s="339"/>
      <c r="H71" s="339"/>
      <c r="I71" s="339"/>
      <c r="J71" s="339"/>
      <c r="K71" s="339"/>
      <c r="L71" s="34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Q72" s="121"/>
    </row>
    <row r="73" spans="2:30" ht="6.75" customHeight="1" x14ac:dyDescent="0.25">
      <c r="B73" s="9"/>
      <c r="C73" s="11"/>
      <c r="D73" s="11"/>
      <c r="E73" s="11"/>
      <c r="F73" s="11"/>
      <c r="G73" s="11"/>
      <c r="H73" s="11"/>
      <c r="I73" s="11"/>
      <c r="J73" s="11"/>
      <c r="K73" s="11"/>
      <c r="L73" s="12"/>
    </row>
    <row r="74" spans="2:30" s="2" customFormat="1" x14ac:dyDescent="0.25">
      <c r="B74" s="101" t="s">
        <v>55</v>
      </c>
      <c r="C74" s="302" t="s">
        <v>1</v>
      </c>
      <c r="D74" s="302"/>
      <c r="E74" s="302"/>
      <c r="F74" s="302"/>
      <c r="G74" s="303" t="s">
        <v>2</v>
      </c>
      <c r="H74" s="303"/>
      <c r="I74" s="303" t="s">
        <v>3</v>
      </c>
      <c r="J74" s="303"/>
      <c r="K74" s="303" t="s">
        <v>4</v>
      </c>
      <c r="L74" s="304"/>
      <c r="O74" s="143"/>
      <c r="Q74" s="79"/>
    </row>
    <row r="75" spans="2:30" ht="15" x14ac:dyDescent="0.25">
      <c r="B75" s="72"/>
      <c r="C75" s="180"/>
      <c r="D75" s="180"/>
      <c r="E75" s="180"/>
      <c r="F75" s="180"/>
      <c r="G75" s="177" t="s">
        <v>146</v>
      </c>
      <c r="H75" s="177"/>
      <c r="I75" s="177" t="s">
        <v>147</v>
      </c>
      <c r="J75" s="177"/>
      <c r="K75" s="194">
        <v>44751</v>
      </c>
      <c r="L75" s="195"/>
      <c r="P75" s="159" t="s">
        <v>148</v>
      </c>
      <c r="Q75" s="158"/>
      <c r="R75" s="158"/>
      <c r="S75" s="158"/>
      <c r="T75" s="158"/>
      <c r="U75" s="158"/>
    </row>
    <row r="76" spans="2:30" x14ac:dyDescent="0.25">
      <c r="B76" s="72"/>
      <c r="C76" s="180"/>
      <c r="D76" s="180"/>
      <c r="E76" s="180"/>
      <c r="F76" s="180"/>
      <c r="G76" s="177"/>
      <c r="H76" s="177"/>
      <c r="I76" s="177"/>
      <c r="J76" s="177"/>
      <c r="K76" s="194"/>
      <c r="L76" s="195"/>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297" t="s">
        <v>86</v>
      </c>
      <c r="D79" s="297"/>
      <c r="E79" s="297"/>
      <c r="F79" s="297"/>
      <c r="G79" s="297"/>
      <c r="H79" s="297"/>
      <c r="I79" s="297"/>
      <c r="J79" s="297"/>
      <c r="K79" s="297"/>
      <c r="L79" s="298"/>
    </row>
    <row r="80" spans="2:30" ht="6.6" customHeight="1" x14ac:dyDescent="0.25">
      <c r="C80" s="165"/>
      <c r="D80" s="165"/>
      <c r="E80" s="165"/>
      <c r="F80" s="165"/>
      <c r="G80" s="165"/>
      <c r="H80" s="165"/>
      <c r="I80" s="165"/>
      <c r="J80" s="165"/>
      <c r="K80" s="165"/>
      <c r="L80" s="165"/>
    </row>
    <row r="81" spans="3:12" x14ac:dyDescent="0.25">
      <c r="C81" s="165"/>
      <c r="D81" s="165"/>
      <c r="E81" s="165"/>
      <c r="F81" s="165"/>
      <c r="G81" s="165"/>
      <c r="H81" s="165"/>
      <c r="I81" s="165"/>
      <c r="J81" s="165"/>
      <c r="K81" s="165"/>
      <c r="L81" s="165"/>
    </row>
    <row r="82" spans="3:12" ht="12" customHeight="1" x14ac:dyDescent="0.25">
      <c r="C82" s="165"/>
      <c r="D82" s="165"/>
      <c r="E82" s="165"/>
      <c r="F82" s="165"/>
      <c r="G82" s="165"/>
      <c r="H82" s="165"/>
      <c r="I82" s="165"/>
      <c r="J82" s="165"/>
      <c r="K82" s="165"/>
      <c r="L82" s="165"/>
    </row>
  </sheetData>
  <sheetProtection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75:U75"/>
    <mergeCell ref="P59:AD59"/>
    <mergeCell ref="P24:W24"/>
    <mergeCell ref="P42:AB42"/>
    <mergeCell ref="P52:Z52"/>
    <mergeCell ref="P58:AD58"/>
    <mergeCell ref="P67:AC67"/>
    <mergeCell ref="S7:X7"/>
    <mergeCell ref="P8:AB8"/>
    <mergeCell ref="P9:AB9"/>
    <mergeCell ref="P14:AE14"/>
    <mergeCell ref="P16:AE16"/>
    <mergeCell ref="P18:AE18"/>
    <mergeCell ref="P12:AA12"/>
    <mergeCell ref="Y7:AB7"/>
    <mergeCell ref="P60:AB60"/>
  </mergeCells>
  <dataValidations disablePrompts="1"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57150</xdr:colOff>
                    <xdr:row>14</xdr:row>
                    <xdr:rowOff>66675</xdr:rowOff>
                  </from>
                  <to>
                    <xdr:col>10</xdr:col>
                    <xdr:colOff>390525</xdr:colOff>
                    <xdr:row>15</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14</xdr:row>
                    <xdr:rowOff>66675</xdr:rowOff>
                  </from>
                  <to>
                    <xdr:col>10</xdr:col>
                    <xdr:colOff>390525</xdr:colOff>
                    <xdr:row>15</xdr:row>
                    <xdr:rowOff>171450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44"/>
  <sheetViews>
    <sheetView showZeros="0" zoomScaleNormal="100" zoomScaleSheetLayoutView="100" workbookViewId="0">
      <selection activeCell="P35" sqref="P35"/>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223" t="s">
        <v>109</v>
      </c>
      <c r="B2" s="223"/>
      <c r="C2" s="223"/>
      <c r="D2" s="223"/>
      <c r="E2" s="223"/>
      <c r="F2" s="223"/>
      <c r="G2" s="223"/>
      <c r="H2" s="223"/>
      <c r="I2" s="223"/>
      <c r="J2" s="223"/>
      <c r="K2" s="223"/>
      <c r="L2" s="223"/>
      <c r="M2" s="223"/>
    </row>
    <row r="3" spans="1:30" ht="15" customHeight="1" x14ac:dyDescent="0.25">
      <c r="A3" s="223"/>
      <c r="B3" s="223"/>
      <c r="C3" s="223"/>
      <c r="D3" s="223"/>
      <c r="E3" s="223"/>
      <c r="F3" s="223"/>
      <c r="G3" s="223"/>
      <c r="H3" s="223"/>
      <c r="I3" s="223"/>
      <c r="J3" s="223"/>
      <c r="K3" s="223"/>
      <c r="L3" s="223"/>
      <c r="M3" s="223"/>
    </row>
    <row r="4" spans="1:30" ht="15" customHeight="1" x14ac:dyDescent="0.25">
      <c r="A4" s="223"/>
      <c r="B4" s="223"/>
      <c r="C4" s="223"/>
      <c r="D4" s="223"/>
      <c r="E4" s="223"/>
      <c r="F4" s="223"/>
      <c r="G4" s="223"/>
      <c r="H4" s="223"/>
      <c r="I4" s="223"/>
      <c r="J4" s="223"/>
      <c r="K4" s="223"/>
      <c r="L4" s="223"/>
      <c r="M4" s="223"/>
    </row>
    <row r="5" spans="1:30" ht="15" customHeight="1" x14ac:dyDescent="0.25">
      <c r="A5" s="223"/>
      <c r="B5" s="223"/>
      <c r="C5" s="223"/>
      <c r="D5" s="223"/>
      <c r="E5" s="223"/>
      <c r="F5" s="223"/>
      <c r="G5" s="223"/>
      <c r="H5" s="223"/>
      <c r="I5" s="223"/>
      <c r="J5" s="223"/>
      <c r="K5" s="223"/>
      <c r="L5" s="223"/>
      <c r="M5" s="223"/>
    </row>
    <row r="6" spans="1:30" ht="6" customHeight="1" x14ac:dyDescent="0.25">
      <c r="A6" s="223"/>
      <c r="B6" s="223"/>
      <c r="C6" s="223"/>
      <c r="D6" s="223"/>
      <c r="E6" s="223"/>
      <c r="F6" s="223"/>
      <c r="G6" s="223"/>
      <c r="H6" s="223"/>
      <c r="I6" s="223"/>
      <c r="J6" s="223"/>
      <c r="K6" s="223"/>
      <c r="L6" s="223"/>
      <c r="M6" s="223"/>
    </row>
    <row r="7" spans="1:30" ht="46.9" customHeight="1" thickBot="1" x14ac:dyDescent="0.25">
      <c r="A7" s="327" t="s">
        <v>120</v>
      </c>
      <c r="B7" s="327"/>
      <c r="C7" s="327"/>
      <c r="D7" s="327"/>
      <c r="E7" s="327"/>
      <c r="F7" s="327"/>
      <c r="G7" s="327"/>
      <c r="H7" s="327"/>
      <c r="I7" s="327"/>
      <c r="J7" s="327"/>
      <c r="K7" s="327"/>
      <c r="L7" s="327"/>
      <c r="M7" s="327"/>
      <c r="O7" s="133" t="s">
        <v>124</v>
      </c>
    </row>
    <row r="8" spans="1:30" ht="15" customHeight="1" x14ac:dyDescent="0.25">
      <c r="A8" s="328" t="s">
        <v>5</v>
      </c>
      <c r="B8" s="329"/>
      <c r="C8" s="329"/>
      <c r="D8" s="330" t="str">
        <f>'Option Comparison Costs'!E8</f>
        <v>R5 - Navan Road - Dublin</v>
      </c>
      <c r="E8" s="331"/>
      <c r="F8" s="331"/>
      <c r="G8" s="331"/>
      <c r="H8" s="331"/>
      <c r="I8" s="331"/>
      <c r="J8" s="331"/>
      <c r="K8" s="331"/>
      <c r="L8" s="331"/>
      <c r="M8" s="332"/>
    </row>
    <row r="9" spans="1:30" ht="6.75" customHeight="1" x14ac:dyDescent="0.25">
      <c r="A9" s="324"/>
      <c r="B9" s="325"/>
      <c r="C9" s="325"/>
      <c r="D9" s="325"/>
      <c r="E9" s="325"/>
      <c r="F9" s="325"/>
      <c r="G9" s="325"/>
      <c r="H9" s="325"/>
      <c r="I9" s="325"/>
      <c r="J9" s="325"/>
      <c r="K9" s="325"/>
      <c r="L9" s="325"/>
      <c r="M9" s="326"/>
    </row>
    <row r="10" spans="1:30" ht="15" customHeight="1" x14ac:dyDescent="0.25">
      <c r="A10" s="318" t="s">
        <v>100</v>
      </c>
      <c r="B10" s="221"/>
      <c r="C10" s="221"/>
      <c r="D10" s="319" t="str">
        <f>'Option Comparison Costs'!E10</f>
        <v>DLR/22/001 5G</v>
      </c>
      <c r="E10" s="333"/>
      <c r="F10" s="221" t="s">
        <v>101</v>
      </c>
      <c r="G10" s="221"/>
      <c r="H10" s="221"/>
      <c r="I10" s="221"/>
      <c r="J10" s="148"/>
      <c r="K10" s="148"/>
      <c r="L10" s="322" t="str">
        <f>'Option Comparison Costs'!L10</f>
        <v>Sally Gate - South Dublin Council</v>
      </c>
      <c r="M10" s="323"/>
      <c r="O10" s="159" t="s">
        <v>169</v>
      </c>
      <c r="P10" s="158"/>
      <c r="Q10" s="158"/>
      <c r="R10" s="158"/>
      <c r="S10" s="158"/>
      <c r="T10" s="158"/>
      <c r="U10" s="158"/>
      <c r="V10" s="158"/>
      <c r="W10" s="158"/>
      <c r="X10" s="158"/>
      <c r="Y10" s="158"/>
      <c r="Z10" s="158"/>
      <c r="AA10" s="158"/>
      <c r="AB10" s="158"/>
      <c r="AC10" s="158"/>
      <c r="AD10" s="158"/>
    </row>
    <row r="11" spans="1:30" ht="6.75" customHeight="1" x14ac:dyDescent="0.25">
      <c r="A11" s="324"/>
      <c r="B11" s="325"/>
      <c r="C11" s="325"/>
      <c r="D11" s="325"/>
      <c r="E11" s="325"/>
      <c r="F11" s="325"/>
      <c r="G11" s="325"/>
      <c r="H11" s="325"/>
      <c r="I11" s="325"/>
      <c r="J11" s="325"/>
      <c r="K11" s="325"/>
      <c r="L11" s="325"/>
      <c r="M11" s="326"/>
    </row>
    <row r="12" spans="1:30" ht="15" customHeight="1" x14ac:dyDescent="0.25">
      <c r="A12" s="318" t="s">
        <v>102</v>
      </c>
      <c r="B12" s="221"/>
      <c r="C12" s="221"/>
      <c r="D12" s="319" t="s">
        <v>174</v>
      </c>
      <c r="E12" s="333"/>
      <c r="F12" s="334" t="s">
        <v>103</v>
      </c>
      <c r="G12" s="321"/>
      <c r="H12" s="321"/>
      <c r="I12" s="321"/>
      <c r="J12" s="153"/>
      <c r="K12" s="153"/>
      <c r="L12" s="322">
        <f>'Option Comparison Costs'!L12</f>
        <v>44751</v>
      </c>
      <c r="M12" s="323"/>
      <c r="O12" s="159" t="s">
        <v>169</v>
      </c>
      <c r="P12" s="158"/>
      <c r="Q12" s="158"/>
      <c r="R12" s="158"/>
      <c r="S12" s="158"/>
      <c r="T12" s="158"/>
      <c r="U12" s="158"/>
      <c r="V12" s="158"/>
      <c r="W12" s="158"/>
      <c r="X12" s="158"/>
      <c r="Y12" s="158"/>
      <c r="Z12" s="158"/>
      <c r="AA12" s="158"/>
      <c r="AB12" s="158"/>
      <c r="AC12" s="158"/>
      <c r="AD12" s="158"/>
    </row>
    <row r="13" spans="1:30" ht="6.75" customHeight="1" x14ac:dyDescent="0.25">
      <c r="A13" s="324"/>
      <c r="B13" s="325"/>
      <c r="C13" s="325"/>
      <c r="D13" s="325"/>
      <c r="E13" s="325"/>
      <c r="F13" s="325"/>
      <c r="G13" s="325"/>
      <c r="H13" s="325"/>
      <c r="I13" s="325"/>
      <c r="J13" s="325"/>
      <c r="K13" s="325"/>
      <c r="L13" s="325"/>
      <c r="M13" s="326"/>
    </row>
    <row r="14" spans="1:30" ht="14.45" customHeight="1" x14ac:dyDescent="0.25">
      <c r="A14" s="318" t="s">
        <v>104</v>
      </c>
      <c r="B14" s="221"/>
      <c r="C14" s="221"/>
      <c r="D14" s="319" t="str">
        <f>'Option Comparison Costs'!E14</f>
        <v>South Dublin Council</v>
      </c>
      <c r="E14" s="320"/>
      <c r="F14" s="321" t="s">
        <v>17</v>
      </c>
      <c r="G14" s="321"/>
      <c r="H14" s="321"/>
      <c r="I14" s="321"/>
      <c r="J14" s="153"/>
      <c r="K14" s="153"/>
      <c r="L14" s="322" t="str">
        <f>'Option Comparison Costs'!L14</f>
        <v>Q3 2022</v>
      </c>
      <c r="M14" s="323"/>
      <c r="O14" s="159" t="s">
        <v>169</v>
      </c>
      <c r="P14" s="158"/>
      <c r="Q14" s="158"/>
      <c r="R14" s="158"/>
      <c r="S14" s="158"/>
      <c r="T14" s="158"/>
      <c r="U14" s="158"/>
      <c r="V14" s="158"/>
      <c r="W14" s="158"/>
      <c r="X14" s="158"/>
      <c r="Y14" s="158"/>
      <c r="Z14" s="158"/>
      <c r="AA14" s="158"/>
      <c r="AB14" s="158"/>
      <c r="AC14" s="158"/>
      <c r="AD14" s="158"/>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112</v>
      </c>
      <c r="C16" s="114"/>
      <c r="D16" s="114"/>
      <c r="E16" s="114"/>
      <c r="F16" s="114"/>
      <c r="G16" s="114"/>
      <c r="H16" s="114"/>
      <c r="I16" s="342" t="s">
        <v>175</v>
      </c>
      <c r="J16" s="342" t="s">
        <v>176</v>
      </c>
      <c r="K16" s="343" t="s">
        <v>177</v>
      </c>
      <c r="L16" s="344" t="s">
        <v>178</v>
      </c>
      <c r="M16" s="345"/>
    </row>
    <row r="17" spans="1:30" ht="15" customHeight="1" x14ac:dyDescent="0.25">
      <c r="A17" s="67"/>
      <c r="B17" s="149">
        <v>1.1000000000000001</v>
      </c>
      <c r="C17" s="312" t="s">
        <v>105</v>
      </c>
      <c r="D17" s="313"/>
      <c r="E17" s="314"/>
      <c r="F17" s="315">
        <v>1</v>
      </c>
      <c r="G17" s="315"/>
      <c r="H17" s="152" t="s">
        <v>41</v>
      </c>
      <c r="I17" s="119">
        <f>SUM('Option Nr 3'!K44:L44)</f>
        <v>15000</v>
      </c>
      <c r="J17" s="354">
        <v>23</v>
      </c>
      <c r="K17" s="341">
        <f>I17/100*J17</f>
        <v>3450</v>
      </c>
      <c r="L17" s="316">
        <f>K17+I17</f>
        <v>18450</v>
      </c>
      <c r="M17" s="317"/>
      <c r="O17" s="159" t="s">
        <v>170</v>
      </c>
      <c r="P17" s="158"/>
      <c r="Q17" s="158"/>
      <c r="R17" s="158"/>
      <c r="S17" s="158"/>
      <c r="T17" s="158"/>
      <c r="U17" s="158"/>
      <c r="V17" s="158"/>
      <c r="W17" s="158"/>
      <c r="X17" s="158"/>
      <c r="Y17" s="158"/>
      <c r="Z17" s="158"/>
      <c r="AA17" s="158"/>
      <c r="AB17" s="158"/>
      <c r="AC17" s="158"/>
      <c r="AD17" s="158"/>
    </row>
    <row r="18" spans="1:30" ht="15" customHeight="1" x14ac:dyDescent="0.25">
      <c r="A18" s="67"/>
      <c r="B18" s="149">
        <v>1.2</v>
      </c>
      <c r="C18" s="312" t="s">
        <v>94</v>
      </c>
      <c r="D18" s="313"/>
      <c r="E18" s="314"/>
      <c r="F18" s="315">
        <v>1</v>
      </c>
      <c r="G18" s="315"/>
      <c r="H18" s="152" t="s">
        <v>41</v>
      </c>
      <c r="I18" s="119">
        <f>SUM('Option Nr 3'!K45:L45)</f>
        <v>12000</v>
      </c>
      <c r="J18" s="354">
        <v>23</v>
      </c>
      <c r="K18" s="341">
        <f t="shared" ref="K18:K29" si="0">I18/100*J18</f>
        <v>2760</v>
      </c>
      <c r="L18" s="316">
        <f t="shared" ref="L18:L29" si="1">K18+I18</f>
        <v>14760</v>
      </c>
      <c r="M18" s="317"/>
      <c r="O18" s="159" t="s">
        <v>170</v>
      </c>
      <c r="P18" s="158"/>
      <c r="Q18" s="158"/>
      <c r="R18" s="158"/>
      <c r="S18" s="158"/>
      <c r="T18" s="158"/>
      <c r="U18" s="158"/>
      <c r="V18" s="158"/>
      <c r="W18" s="158"/>
      <c r="X18" s="158"/>
      <c r="Y18" s="158"/>
      <c r="Z18" s="158"/>
      <c r="AA18" s="158"/>
      <c r="AB18" s="158"/>
      <c r="AC18" s="158"/>
      <c r="AD18" s="158"/>
    </row>
    <row r="19" spans="1:30" ht="15" customHeight="1" x14ac:dyDescent="0.25">
      <c r="A19" s="67"/>
      <c r="B19" s="149">
        <v>1.3</v>
      </c>
      <c r="C19" s="312" t="s">
        <v>95</v>
      </c>
      <c r="D19" s="313"/>
      <c r="E19" s="314"/>
      <c r="F19" s="315">
        <v>1</v>
      </c>
      <c r="G19" s="315"/>
      <c r="H19" s="152" t="s">
        <v>41</v>
      </c>
      <c r="I19" s="119">
        <f>SUM('Option Nr 3'!K46:L46)</f>
        <v>18000</v>
      </c>
      <c r="J19" s="354">
        <v>23</v>
      </c>
      <c r="K19" s="341">
        <f t="shared" si="0"/>
        <v>4140</v>
      </c>
      <c r="L19" s="316">
        <f t="shared" si="1"/>
        <v>22140</v>
      </c>
      <c r="M19" s="317"/>
      <c r="O19" s="159" t="s">
        <v>170</v>
      </c>
      <c r="P19" s="158"/>
      <c r="Q19" s="158"/>
      <c r="R19" s="158"/>
      <c r="S19" s="158"/>
      <c r="T19" s="158"/>
      <c r="U19" s="158"/>
      <c r="V19" s="158"/>
      <c r="W19" s="158"/>
      <c r="X19" s="158"/>
      <c r="Y19" s="158"/>
      <c r="Z19" s="158"/>
      <c r="AA19" s="158"/>
      <c r="AB19" s="158"/>
      <c r="AC19" s="158"/>
      <c r="AD19" s="158"/>
    </row>
    <row r="20" spans="1:30" ht="15" customHeight="1" x14ac:dyDescent="0.25">
      <c r="A20" s="67"/>
      <c r="B20" s="149">
        <v>1.4</v>
      </c>
      <c r="C20" s="312" t="s">
        <v>96</v>
      </c>
      <c r="D20" s="313"/>
      <c r="E20" s="314"/>
      <c r="F20" s="315">
        <v>1</v>
      </c>
      <c r="G20" s="315"/>
      <c r="H20" s="152" t="s">
        <v>41</v>
      </c>
      <c r="I20" s="119">
        <f>SUM('Option Nr 3'!K47:L47)</f>
        <v>7500</v>
      </c>
      <c r="J20" s="354">
        <v>23</v>
      </c>
      <c r="K20" s="341">
        <f t="shared" si="0"/>
        <v>1725</v>
      </c>
      <c r="L20" s="316">
        <f t="shared" si="1"/>
        <v>9225</v>
      </c>
      <c r="M20" s="317"/>
      <c r="O20" s="159" t="s">
        <v>170</v>
      </c>
      <c r="P20" s="158"/>
      <c r="Q20" s="158"/>
      <c r="R20" s="158"/>
      <c r="S20" s="158"/>
      <c r="T20" s="158"/>
      <c r="U20" s="158"/>
      <c r="V20" s="158"/>
      <c r="W20" s="158"/>
      <c r="X20" s="158"/>
      <c r="Y20" s="158"/>
      <c r="Z20" s="158"/>
      <c r="AA20" s="158"/>
      <c r="AB20" s="158"/>
      <c r="AC20" s="158"/>
      <c r="AD20" s="158"/>
    </row>
    <row r="21" spans="1:30" ht="15" customHeight="1" x14ac:dyDescent="0.25">
      <c r="A21" s="67"/>
      <c r="B21" s="149">
        <v>1.5</v>
      </c>
      <c r="C21" s="312" t="s">
        <v>97</v>
      </c>
      <c r="D21" s="313"/>
      <c r="E21" s="314"/>
      <c r="F21" s="315">
        <v>1</v>
      </c>
      <c r="G21" s="315"/>
      <c r="H21" s="152" t="s">
        <v>41</v>
      </c>
      <c r="I21" s="119">
        <f>SUM('Option Nr 3'!K48:L48)</f>
        <v>25000</v>
      </c>
      <c r="J21" s="354">
        <v>23</v>
      </c>
      <c r="K21" s="341">
        <f t="shared" si="0"/>
        <v>5750</v>
      </c>
      <c r="L21" s="316">
        <f t="shared" si="1"/>
        <v>30750</v>
      </c>
      <c r="M21" s="317"/>
      <c r="O21" s="159" t="s">
        <v>170</v>
      </c>
      <c r="P21" s="158"/>
      <c r="Q21" s="158"/>
      <c r="R21" s="158"/>
      <c r="S21" s="158"/>
      <c r="T21" s="158"/>
      <c r="U21" s="158"/>
      <c r="V21" s="158"/>
      <c r="W21" s="158"/>
      <c r="X21" s="158"/>
      <c r="Y21" s="158"/>
      <c r="Z21" s="158"/>
      <c r="AA21" s="158"/>
      <c r="AB21" s="158"/>
      <c r="AC21" s="158"/>
      <c r="AD21" s="158"/>
    </row>
    <row r="22" spans="1:30" ht="15" customHeight="1" x14ac:dyDescent="0.25">
      <c r="A22" s="67"/>
      <c r="B22" s="149">
        <v>1.6</v>
      </c>
      <c r="C22" s="312" t="s">
        <v>98</v>
      </c>
      <c r="D22" s="313"/>
      <c r="E22" s="314"/>
      <c r="F22" s="315">
        <v>1</v>
      </c>
      <c r="G22" s="315"/>
      <c r="H22" s="152" t="s">
        <v>41</v>
      </c>
      <c r="I22" s="119">
        <f>SUM('Option Nr 3'!K49:L49)</f>
        <v>22000</v>
      </c>
      <c r="J22" s="354">
        <v>23</v>
      </c>
      <c r="K22" s="341">
        <f t="shared" si="0"/>
        <v>5060</v>
      </c>
      <c r="L22" s="316">
        <f t="shared" si="1"/>
        <v>27060</v>
      </c>
      <c r="M22" s="317"/>
      <c r="O22" s="159" t="s">
        <v>170</v>
      </c>
      <c r="P22" s="158"/>
      <c r="Q22" s="158"/>
      <c r="R22" s="158"/>
      <c r="S22" s="158"/>
      <c r="T22" s="158"/>
      <c r="U22" s="158"/>
      <c r="V22" s="158"/>
      <c r="W22" s="158"/>
      <c r="X22" s="158"/>
      <c r="Y22" s="158"/>
      <c r="Z22" s="158"/>
      <c r="AA22" s="158"/>
      <c r="AB22" s="158"/>
      <c r="AC22" s="158"/>
      <c r="AD22" s="158"/>
    </row>
    <row r="23" spans="1:30" ht="15" customHeight="1" x14ac:dyDescent="0.25">
      <c r="A23" s="67"/>
      <c r="B23" s="149">
        <v>1.7</v>
      </c>
      <c r="C23" s="312" t="s">
        <v>99</v>
      </c>
      <c r="D23" s="313"/>
      <c r="E23" s="314"/>
      <c r="F23" s="315">
        <v>1</v>
      </c>
      <c r="G23" s="315"/>
      <c r="H23" s="152" t="s">
        <v>41</v>
      </c>
      <c r="I23" s="119">
        <f>SUM('Option Nr 3'!K50:L50)</f>
        <v>5000</v>
      </c>
      <c r="J23" s="354">
        <v>23</v>
      </c>
      <c r="K23" s="341">
        <f t="shared" si="0"/>
        <v>1150</v>
      </c>
      <c r="L23" s="316">
        <f t="shared" si="1"/>
        <v>6150</v>
      </c>
      <c r="M23" s="317"/>
      <c r="O23" s="159" t="s">
        <v>170</v>
      </c>
      <c r="P23" s="158"/>
      <c r="Q23" s="158"/>
      <c r="R23" s="158"/>
      <c r="S23" s="158"/>
      <c r="T23" s="158"/>
      <c r="U23" s="158"/>
      <c r="V23" s="158"/>
      <c r="W23" s="158"/>
      <c r="X23" s="158"/>
      <c r="Y23" s="158"/>
      <c r="Z23" s="158"/>
      <c r="AA23" s="158"/>
      <c r="AB23" s="158"/>
      <c r="AC23" s="158"/>
      <c r="AD23" s="158"/>
    </row>
    <row r="24" spans="1:30" ht="15" customHeight="1" x14ac:dyDescent="0.25">
      <c r="A24" s="67"/>
      <c r="B24" s="149">
        <v>1.8</v>
      </c>
      <c r="C24" s="312" t="s">
        <v>179</v>
      </c>
      <c r="D24" s="313"/>
      <c r="E24" s="314"/>
      <c r="F24" s="315">
        <v>1</v>
      </c>
      <c r="G24" s="315"/>
      <c r="H24" s="152" t="s">
        <v>41</v>
      </c>
      <c r="I24" s="119">
        <f>SUM('Option Nr 3'!K51:L51)</f>
        <v>62025</v>
      </c>
      <c r="J24" s="354">
        <v>13.5</v>
      </c>
      <c r="K24" s="341">
        <f t="shared" si="0"/>
        <v>8373.375</v>
      </c>
      <c r="L24" s="316">
        <f>K24+I24</f>
        <v>70398.375</v>
      </c>
      <c r="M24" s="317"/>
      <c r="O24" s="159" t="s">
        <v>170</v>
      </c>
      <c r="P24" s="158"/>
      <c r="Q24" s="158"/>
      <c r="R24" s="158"/>
      <c r="S24" s="158"/>
      <c r="T24" s="158"/>
      <c r="U24" s="158"/>
      <c r="V24" s="158"/>
      <c r="W24" s="158"/>
      <c r="X24" s="158"/>
      <c r="Y24" s="158"/>
      <c r="Z24" s="158"/>
      <c r="AA24" s="158"/>
      <c r="AB24" s="158"/>
      <c r="AC24" s="158"/>
      <c r="AD24" s="158"/>
    </row>
    <row r="25" spans="1:30" ht="15" customHeight="1" x14ac:dyDescent="0.25">
      <c r="A25" s="67"/>
      <c r="B25" s="149">
        <v>1.9</v>
      </c>
      <c r="C25" s="312" t="s">
        <v>180</v>
      </c>
      <c r="D25" s="313"/>
      <c r="E25" s="314"/>
      <c r="F25" s="315">
        <v>1</v>
      </c>
      <c r="G25" s="315"/>
      <c r="H25" s="152" t="s">
        <v>41</v>
      </c>
      <c r="I25" s="119">
        <f>SUM('Option Nr 3'!K52:L52)</f>
        <v>67500</v>
      </c>
      <c r="J25" s="354"/>
      <c r="K25" s="341"/>
      <c r="L25" s="316">
        <f>K25+I25</f>
        <v>67500</v>
      </c>
      <c r="M25" s="317"/>
      <c r="O25" s="159" t="s">
        <v>170</v>
      </c>
      <c r="P25" s="158"/>
      <c r="Q25" s="158"/>
      <c r="R25" s="158"/>
      <c r="S25" s="158"/>
      <c r="T25" s="158"/>
      <c r="U25" s="158"/>
      <c r="V25" s="158"/>
      <c r="W25" s="158"/>
      <c r="X25" s="158"/>
      <c r="Y25" s="158"/>
      <c r="Z25" s="158"/>
      <c r="AA25" s="158"/>
      <c r="AB25" s="158"/>
      <c r="AC25" s="158"/>
      <c r="AD25" s="158"/>
    </row>
    <row r="26" spans="1:30" ht="15" customHeight="1" x14ac:dyDescent="0.25">
      <c r="A26" s="67"/>
      <c r="B26" s="77">
        <v>1.1000000000000001</v>
      </c>
      <c r="C26" s="312" t="s">
        <v>181</v>
      </c>
      <c r="D26" s="313"/>
      <c r="E26" s="314"/>
      <c r="F26" s="315">
        <v>1</v>
      </c>
      <c r="G26" s="315"/>
      <c r="H26" s="152" t="s">
        <v>41</v>
      </c>
      <c r="I26" s="119">
        <f>SUM('Option Nr 3'!K40:L40)</f>
        <v>1240500</v>
      </c>
      <c r="J26" s="354">
        <v>13.5</v>
      </c>
      <c r="K26" s="341">
        <f t="shared" si="0"/>
        <v>167467.5</v>
      </c>
      <c r="L26" s="316">
        <f t="shared" si="1"/>
        <v>1407967.5</v>
      </c>
      <c r="M26" s="317"/>
      <c r="O26" s="159" t="s">
        <v>170</v>
      </c>
      <c r="P26" s="158"/>
      <c r="Q26" s="158"/>
      <c r="R26" s="158"/>
      <c r="S26" s="158"/>
      <c r="T26" s="158"/>
      <c r="U26" s="158"/>
      <c r="V26" s="158"/>
      <c r="W26" s="158"/>
      <c r="X26" s="158"/>
      <c r="Y26" s="158"/>
      <c r="Z26" s="158"/>
      <c r="AA26" s="158"/>
      <c r="AB26" s="158"/>
      <c r="AC26" s="158"/>
      <c r="AD26" s="158"/>
    </row>
    <row r="27" spans="1:30" ht="15" customHeight="1" x14ac:dyDescent="0.25">
      <c r="A27" s="67"/>
      <c r="B27" s="149">
        <v>1.1100000000000001</v>
      </c>
      <c r="C27" s="312" t="s">
        <v>182</v>
      </c>
      <c r="D27" s="313"/>
      <c r="E27" s="314"/>
      <c r="F27" s="315">
        <v>1</v>
      </c>
      <c r="G27" s="315"/>
      <c r="H27" s="152" t="s">
        <v>41</v>
      </c>
      <c r="I27" s="119">
        <f>SUM('Option Nr 3'!K58:L58)</f>
        <v>70351.25</v>
      </c>
      <c r="J27" s="354">
        <v>13.5</v>
      </c>
      <c r="K27" s="341">
        <f t="shared" si="0"/>
        <v>9497.4187500000007</v>
      </c>
      <c r="L27" s="316">
        <f t="shared" si="1"/>
        <v>79848.668749999997</v>
      </c>
      <c r="M27" s="317"/>
      <c r="O27" s="159" t="s">
        <v>170</v>
      </c>
      <c r="P27" s="158"/>
      <c r="Q27" s="158"/>
      <c r="R27" s="158"/>
      <c r="S27" s="158"/>
      <c r="T27" s="158"/>
      <c r="U27" s="158"/>
      <c r="V27" s="158"/>
      <c r="W27" s="158"/>
      <c r="X27" s="158"/>
      <c r="Y27" s="158"/>
      <c r="Z27" s="158"/>
      <c r="AA27" s="158"/>
      <c r="AB27" s="158"/>
      <c r="AC27" s="158"/>
      <c r="AD27" s="158"/>
    </row>
    <row r="28" spans="1:30" ht="15" customHeight="1" x14ac:dyDescent="0.25">
      <c r="A28" s="67"/>
      <c r="B28" s="149">
        <v>1.1200000000000001</v>
      </c>
      <c r="C28" s="312" t="s">
        <v>183</v>
      </c>
      <c r="D28" s="313"/>
      <c r="E28" s="314"/>
      <c r="F28" s="315">
        <v>1</v>
      </c>
      <c r="G28" s="315"/>
      <c r="H28" s="152" t="s">
        <v>41</v>
      </c>
      <c r="I28" s="119">
        <f>SUM('Option Nr 3'!K59:L59)</f>
        <v>525257.92500000005</v>
      </c>
      <c r="J28" s="354">
        <v>13.5</v>
      </c>
      <c r="K28" s="341">
        <f t="shared" si="0"/>
        <v>70909.819875000016</v>
      </c>
      <c r="L28" s="316">
        <f t="shared" si="1"/>
        <v>596167.74487500009</v>
      </c>
      <c r="M28" s="317"/>
      <c r="O28" s="159" t="s">
        <v>170</v>
      </c>
      <c r="P28" s="158"/>
      <c r="Q28" s="158"/>
      <c r="R28" s="158"/>
      <c r="S28" s="158"/>
      <c r="T28" s="158"/>
      <c r="U28" s="158"/>
      <c r="V28" s="158"/>
      <c r="W28" s="158"/>
      <c r="X28" s="158"/>
      <c r="Y28" s="158"/>
      <c r="Z28" s="158"/>
      <c r="AA28" s="158"/>
      <c r="AB28" s="158"/>
      <c r="AC28" s="158"/>
      <c r="AD28" s="158"/>
    </row>
    <row r="29" spans="1:30" ht="15" customHeight="1" x14ac:dyDescent="0.25">
      <c r="A29" s="67"/>
      <c r="B29" s="149">
        <v>1.1299999999999999</v>
      </c>
      <c r="C29" s="312" t="s">
        <v>184</v>
      </c>
      <c r="D29" s="313"/>
      <c r="E29" s="314"/>
      <c r="F29" s="315">
        <v>1</v>
      </c>
      <c r="G29" s="315"/>
      <c r="H29" s="152" t="s">
        <v>41</v>
      </c>
      <c r="I29" s="119">
        <f>SUM('Option Nr 3'!K60:L60)</f>
        <v>15448.762500000001</v>
      </c>
      <c r="J29" s="354">
        <v>13.5</v>
      </c>
      <c r="K29" s="341">
        <f t="shared" si="0"/>
        <v>2085.5829375000003</v>
      </c>
      <c r="L29" s="316">
        <f t="shared" si="1"/>
        <v>17534.3454375</v>
      </c>
      <c r="M29" s="317"/>
      <c r="O29" s="159" t="s">
        <v>170</v>
      </c>
      <c r="P29" s="158"/>
      <c r="Q29" s="158"/>
      <c r="R29" s="158"/>
      <c r="S29" s="158"/>
      <c r="T29" s="158"/>
      <c r="U29" s="158"/>
      <c r="V29" s="158"/>
      <c r="W29" s="158"/>
      <c r="X29" s="158"/>
      <c r="Y29" s="158"/>
      <c r="Z29" s="158"/>
      <c r="AA29" s="158"/>
      <c r="AB29" s="158"/>
      <c r="AC29" s="158"/>
      <c r="AD29" s="158"/>
    </row>
    <row r="30" spans="1:30" ht="15" customHeight="1" x14ac:dyDescent="0.25">
      <c r="A30" s="67"/>
      <c r="B30" s="154"/>
      <c r="C30" s="155"/>
      <c r="D30" s="155"/>
      <c r="E30" s="155"/>
      <c r="F30" s="346" t="s">
        <v>185</v>
      </c>
      <c r="G30" s="347"/>
      <c r="H30" s="348"/>
      <c r="I30" s="349">
        <f>SUM(I17:I29)</f>
        <v>2085582.9375</v>
      </c>
      <c r="J30" s="155"/>
      <c r="K30" s="155"/>
      <c r="L30" s="155"/>
      <c r="M30" s="156"/>
      <c r="O30" s="150"/>
      <c r="P30" s="151"/>
      <c r="Q30" s="151"/>
      <c r="R30" s="151"/>
      <c r="S30" s="151"/>
      <c r="T30" s="151"/>
      <c r="U30" s="151"/>
      <c r="V30" s="151"/>
      <c r="W30" s="151"/>
      <c r="X30" s="151"/>
      <c r="Y30" s="151"/>
      <c r="Z30" s="151"/>
      <c r="AA30" s="151"/>
      <c r="AB30" s="151"/>
      <c r="AC30" s="151"/>
      <c r="AD30" s="151"/>
    </row>
    <row r="31" spans="1:30" ht="6" customHeight="1" x14ac:dyDescent="0.25">
      <c r="A31" s="67"/>
      <c r="B31" s="305"/>
      <c r="C31" s="306"/>
      <c r="D31" s="306"/>
      <c r="E31" s="306"/>
      <c r="F31" s="306"/>
      <c r="G31" s="306"/>
      <c r="H31" s="306"/>
      <c r="I31" s="306"/>
      <c r="J31" s="306"/>
      <c r="K31" s="306"/>
      <c r="L31" s="306"/>
      <c r="M31" s="307"/>
    </row>
    <row r="32" spans="1:30" ht="15" customHeight="1" thickBot="1" x14ac:dyDescent="0.3">
      <c r="A32" s="67"/>
      <c r="B32" s="350" t="s">
        <v>189</v>
      </c>
      <c r="C32" s="351"/>
      <c r="D32" s="351"/>
      <c r="E32" s="351"/>
      <c r="F32" s="351"/>
      <c r="G32" s="351"/>
      <c r="H32" s="351"/>
      <c r="I32" s="351"/>
      <c r="J32" s="352"/>
      <c r="K32" s="353"/>
      <c r="L32" s="308">
        <f>SUM(L15:M30)</f>
        <v>2367951.6340625002</v>
      </c>
      <c r="M32" s="309"/>
      <c r="O32" s="355" t="s">
        <v>187</v>
      </c>
      <c r="P32" s="356"/>
      <c r="Q32" s="356"/>
      <c r="R32" s="356"/>
      <c r="S32" s="356"/>
      <c r="T32" s="356"/>
      <c r="U32" s="356"/>
      <c r="V32" s="356"/>
      <c r="W32" s="356"/>
      <c r="X32" s="356"/>
      <c r="Y32" s="356"/>
      <c r="Z32" s="356"/>
      <c r="AA32" s="356"/>
      <c r="AB32" s="356"/>
      <c r="AC32" s="356"/>
      <c r="AD32" s="356"/>
    </row>
    <row r="33" spans="1:13" ht="15" customHeight="1" thickBot="1" x14ac:dyDescent="0.3">
      <c r="A33" s="67"/>
      <c r="B33" s="305"/>
      <c r="C33" s="306"/>
      <c r="D33" s="306"/>
      <c r="E33" s="306"/>
      <c r="F33" s="306"/>
      <c r="G33" s="306"/>
      <c r="H33" s="306"/>
      <c r="I33" s="306"/>
      <c r="J33" s="306"/>
      <c r="K33" s="306"/>
      <c r="L33" s="306"/>
      <c r="M33" s="307"/>
    </row>
    <row r="34" spans="1:13" ht="6.75" customHeight="1" x14ac:dyDescent="0.25">
      <c r="A34" s="115"/>
      <c r="B34" s="3"/>
      <c r="C34" s="116"/>
      <c r="D34" s="3"/>
      <c r="E34" s="3"/>
      <c r="F34" s="3"/>
      <c r="G34" s="3"/>
      <c r="H34" s="3"/>
      <c r="I34" s="3"/>
      <c r="J34" s="3"/>
      <c r="K34" s="3"/>
      <c r="L34" s="3"/>
      <c r="M34" s="117"/>
    </row>
    <row r="35" spans="1:13" ht="53.25" customHeight="1" thickBot="1" x14ac:dyDescent="0.3">
      <c r="A35" s="118" t="s">
        <v>56</v>
      </c>
      <c r="B35" s="310" t="s">
        <v>106</v>
      </c>
      <c r="C35" s="310"/>
      <c r="D35" s="310"/>
      <c r="E35" s="310"/>
      <c r="F35" s="310"/>
      <c r="G35" s="310"/>
      <c r="H35" s="310"/>
      <c r="I35" s="310"/>
      <c r="J35" s="310"/>
      <c r="K35" s="310"/>
      <c r="L35" s="310"/>
      <c r="M35" s="311"/>
    </row>
    <row r="36" spans="1:13" ht="11.1" customHeight="1" x14ac:dyDescent="0.25">
      <c r="B36" s="165"/>
      <c r="C36" s="165"/>
      <c r="D36" s="165"/>
      <c r="E36" s="165"/>
      <c r="F36" s="165"/>
      <c r="G36" s="165"/>
      <c r="H36" s="165"/>
      <c r="I36" s="165"/>
      <c r="J36" s="165"/>
      <c r="K36" s="165"/>
      <c r="L36" s="165"/>
      <c r="M36" s="165"/>
    </row>
    <row r="37" spans="1:13" x14ac:dyDescent="0.25">
      <c r="B37" s="357"/>
      <c r="C37" s="357"/>
      <c r="D37" s="357"/>
      <c r="E37" s="357"/>
      <c r="F37" s="357"/>
      <c r="G37" s="357"/>
      <c r="H37" s="357"/>
      <c r="I37" s="357"/>
      <c r="J37" s="357"/>
      <c r="K37" s="357"/>
      <c r="L37" s="357"/>
      <c r="M37" s="357"/>
    </row>
    <row r="38" spans="1:13" ht="12" customHeight="1" x14ac:dyDescent="0.25">
      <c r="B38" s="357"/>
      <c r="C38" s="357"/>
      <c r="D38" s="357"/>
      <c r="E38" s="357"/>
      <c r="F38" s="357"/>
      <c r="G38" s="357"/>
      <c r="H38" s="357"/>
      <c r="I38" s="357"/>
      <c r="J38" s="357"/>
      <c r="K38" s="357"/>
      <c r="L38" s="357"/>
      <c r="M38" s="357"/>
    </row>
    <row r="39" spans="1:13" x14ac:dyDescent="0.25">
      <c r="B39" s="358"/>
      <c r="C39" s="358"/>
      <c r="D39" s="358"/>
      <c r="E39" s="358"/>
      <c r="F39" s="358"/>
      <c r="G39" s="358"/>
      <c r="H39" s="358"/>
      <c r="I39" s="358"/>
      <c r="J39" s="358"/>
      <c r="K39" s="358"/>
      <c r="L39" s="358"/>
      <c r="M39" s="358"/>
    </row>
    <row r="40" spans="1:13" x14ac:dyDescent="0.25">
      <c r="B40" s="358"/>
      <c r="C40" s="358"/>
      <c r="D40" s="358"/>
      <c r="E40" s="358"/>
      <c r="F40" s="358"/>
      <c r="G40" s="358"/>
      <c r="H40" s="358"/>
      <c r="I40" s="358"/>
      <c r="J40" s="358"/>
      <c r="K40" s="358"/>
      <c r="L40" s="358"/>
      <c r="M40" s="358"/>
    </row>
    <row r="41" spans="1:13" x14ac:dyDescent="0.25">
      <c r="B41" s="358"/>
      <c r="C41" s="358"/>
      <c r="D41" s="358"/>
      <c r="E41" s="358"/>
      <c r="F41" s="358"/>
      <c r="G41" s="358"/>
      <c r="H41" s="358"/>
      <c r="I41" s="358"/>
      <c r="J41" s="358"/>
      <c r="K41" s="358"/>
      <c r="L41" s="358"/>
      <c r="M41" s="358"/>
    </row>
    <row r="42" spans="1:13" x14ac:dyDescent="0.25">
      <c r="B42" s="358"/>
      <c r="C42" s="358"/>
      <c r="D42" s="358"/>
      <c r="E42" s="358"/>
      <c r="F42" s="358"/>
      <c r="G42" s="358"/>
      <c r="H42" s="358"/>
      <c r="I42" s="358"/>
      <c r="J42" s="358"/>
      <c r="K42" s="358"/>
      <c r="L42" s="358"/>
      <c r="M42" s="358"/>
    </row>
    <row r="43" spans="1:13" x14ac:dyDescent="0.25">
      <c r="B43" s="358"/>
      <c r="C43" s="358"/>
      <c r="D43" s="358"/>
      <c r="E43" s="358"/>
      <c r="F43" s="358"/>
      <c r="G43" s="358"/>
      <c r="H43" s="358"/>
      <c r="I43" s="358"/>
      <c r="J43" s="358"/>
      <c r="K43" s="358"/>
      <c r="L43" s="358"/>
      <c r="M43" s="358"/>
    </row>
    <row r="44" spans="1:13" x14ac:dyDescent="0.25">
      <c r="B44" s="358"/>
      <c r="C44" s="358"/>
      <c r="D44" s="358"/>
      <c r="E44" s="358"/>
      <c r="F44" s="358"/>
      <c r="G44" s="358"/>
      <c r="H44" s="358"/>
      <c r="I44" s="358"/>
      <c r="J44" s="358"/>
      <c r="K44" s="358"/>
      <c r="L44" s="358"/>
      <c r="M44" s="358"/>
    </row>
  </sheetData>
  <sheetProtection selectLockedCells="1"/>
  <mergeCells count="84">
    <mergeCell ref="B33:M33"/>
    <mergeCell ref="B35:M35"/>
    <mergeCell ref="B36:M36"/>
    <mergeCell ref="B37:M38"/>
    <mergeCell ref="O29:AD29"/>
    <mergeCell ref="F30:H30"/>
    <mergeCell ref="B31:M31"/>
    <mergeCell ref="B32:K32"/>
    <mergeCell ref="L32:M32"/>
    <mergeCell ref="O32:AD32"/>
    <mergeCell ref="O27:AD27"/>
    <mergeCell ref="C28:E28"/>
    <mergeCell ref="F28:G28"/>
    <mergeCell ref="L28:M28"/>
    <mergeCell ref="O28:AD28"/>
    <mergeCell ref="O24:AD24"/>
    <mergeCell ref="C25:E25"/>
    <mergeCell ref="F25:G25"/>
    <mergeCell ref="O25:AD25"/>
    <mergeCell ref="C26:E26"/>
    <mergeCell ref="F26:G26"/>
    <mergeCell ref="L26:M26"/>
    <mergeCell ref="O26:AD2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A14:C14"/>
    <mergeCell ref="D14:E14"/>
    <mergeCell ref="F14:I14"/>
    <mergeCell ref="L14:M14"/>
    <mergeCell ref="C17:E17"/>
    <mergeCell ref="F17:G17"/>
    <mergeCell ref="L17:M17"/>
    <mergeCell ref="L16:M16"/>
    <mergeCell ref="C18:E18"/>
    <mergeCell ref="F18:G18"/>
    <mergeCell ref="L18:M18"/>
    <mergeCell ref="C19:E19"/>
    <mergeCell ref="F19:G19"/>
    <mergeCell ref="L19:M19"/>
    <mergeCell ref="C20:E20"/>
    <mergeCell ref="F20:G20"/>
    <mergeCell ref="L20:M20"/>
    <mergeCell ref="C21:E21"/>
    <mergeCell ref="F21:G21"/>
    <mergeCell ref="L21:M21"/>
    <mergeCell ref="C22:E22"/>
    <mergeCell ref="F22:G22"/>
    <mergeCell ref="L22:M22"/>
    <mergeCell ref="C23:E23"/>
    <mergeCell ref="F23:G23"/>
    <mergeCell ref="L23:M23"/>
    <mergeCell ref="L25:M25"/>
    <mergeCell ref="C24:E24"/>
    <mergeCell ref="F24:G24"/>
    <mergeCell ref="L24:M24"/>
    <mergeCell ref="C27:E27"/>
    <mergeCell ref="F27:G27"/>
    <mergeCell ref="L27:M27"/>
    <mergeCell ref="C29:E29"/>
    <mergeCell ref="F29:G29"/>
    <mergeCell ref="L29:M29"/>
    <mergeCell ref="O10:AD10"/>
    <mergeCell ref="O12:AD12"/>
    <mergeCell ref="O14:AD14"/>
    <mergeCell ref="O17:AD17"/>
    <mergeCell ref="O18:AD18"/>
    <mergeCell ref="O19:AD19"/>
    <mergeCell ref="O20:AD20"/>
    <mergeCell ref="O21:AD21"/>
    <mergeCell ref="O22:AD22"/>
    <mergeCell ref="O23:AD23"/>
  </mergeCells>
  <printOptions horizontalCentered="1" verticalCentered="1"/>
  <pageMargins left="0.59055118110236227" right="0" top="0" bottom="0" header="0" footer="0"/>
  <pageSetup paperSize="9" scale="94"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31" zoomScaleNormal="100" zoomScaleSheetLayoutView="100" workbookViewId="0">
      <selection activeCell="Q35" sqref="Q35"/>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9.85546875" style="1" customWidth="1"/>
    <col min="11" max="12" width="9.140625" style="1"/>
    <col min="13" max="13" width="2.28515625" style="1" customWidth="1"/>
    <col min="14" max="14" width="2.28515625" style="1" hidden="1" customWidth="1"/>
    <col min="15" max="15" width="0" style="143" hidden="1" customWidth="1"/>
    <col min="16" max="16" width="9.140625" style="1"/>
    <col min="17" max="17" width="12.28515625" style="1" customWidth="1"/>
    <col min="18" max="16384" width="9.140625" style="1"/>
  </cols>
  <sheetData>
    <row r="2" spans="2:31" ht="15.75" customHeight="1" x14ac:dyDescent="0.25">
      <c r="B2" s="223" t="s">
        <v>60</v>
      </c>
      <c r="C2" s="223"/>
      <c r="D2" s="223"/>
      <c r="E2" s="223"/>
      <c r="F2" s="223"/>
      <c r="G2" s="223"/>
      <c r="H2" s="223"/>
      <c r="I2" s="223"/>
      <c r="J2" s="223"/>
      <c r="K2" s="223"/>
      <c r="L2" s="223"/>
    </row>
    <row r="3" spans="2:31" ht="15" customHeight="1" x14ac:dyDescent="0.25">
      <c r="B3" s="223"/>
      <c r="C3" s="223"/>
      <c r="D3" s="223"/>
      <c r="E3" s="223"/>
      <c r="F3" s="223"/>
      <c r="G3" s="223"/>
      <c r="H3" s="223"/>
      <c r="I3" s="223"/>
      <c r="J3" s="223"/>
      <c r="K3" s="223"/>
      <c r="L3" s="223"/>
    </row>
    <row r="4" spans="2:31" ht="15" customHeight="1" x14ac:dyDescent="0.25">
      <c r="B4" s="223"/>
      <c r="C4" s="223"/>
      <c r="D4" s="223"/>
      <c r="E4" s="223"/>
      <c r="F4" s="223"/>
      <c r="G4" s="223"/>
      <c r="H4" s="223"/>
      <c r="I4" s="223"/>
      <c r="J4" s="223"/>
      <c r="K4" s="223"/>
      <c r="L4" s="223"/>
    </row>
    <row r="5" spans="2:31" ht="15" customHeight="1" x14ac:dyDescent="0.25">
      <c r="B5" s="223"/>
      <c r="C5" s="223"/>
      <c r="D5" s="223"/>
      <c r="E5" s="223"/>
      <c r="F5" s="223"/>
      <c r="G5" s="223"/>
      <c r="H5" s="223"/>
      <c r="I5" s="223"/>
      <c r="J5" s="223"/>
      <c r="K5" s="223"/>
      <c r="L5" s="223"/>
    </row>
    <row r="6" spans="2:31" ht="6" customHeight="1" thickBot="1" x14ac:dyDescent="0.3">
      <c r="B6" s="223"/>
      <c r="C6" s="223"/>
      <c r="D6" s="223"/>
      <c r="E6" s="223"/>
      <c r="F6" s="223"/>
      <c r="G6" s="223"/>
      <c r="H6" s="223"/>
      <c r="I6" s="223"/>
      <c r="J6" s="223"/>
      <c r="K6" s="223"/>
      <c r="L6" s="223"/>
    </row>
    <row r="7" spans="2:31" ht="29.25" customHeight="1" thickBot="1" x14ac:dyDescent="0.3">
      <c r="B7" s="165" t="s">
        <v>87</v>
      </c>
      <c r="C7" s="165"/>
      <c r="D7" s="165"/>
      <c r="E7" s="165"/>
      <c r="F7" s="165"/>
      <c r="G7" s="165"/>
      <c r="H7" s="165"/>
      <c r="I7" s="165"/>
      <c r="J7" s="165"/>
      <c r="K7" s="165"/>
      <c r="L7" s="165"/>
      <c r="P7" s="133" t="s">
        <v>124</v>
      </c>
      <c r="Q7" s="131"/>
      <c r="R7" s="131"/>
      <c r="S7" s="215" t="s">
        <v>125</v>
      </c>
      <c r="T7" s="216"/>
      <c r="U7" s="216"/>
      <c r="V7" s="216"/>
      <c r="W7" s="216"/>
      <c r="X7" s="217"/>
      <c r="Y7" s="157" t="s">
        <v>162</v>
      </c>
      <c r="Z7" s="231"/>
      <c r="AA7" s="231"/>
      <c r="AB7" s="231"/>
    </row>
    <row r="8" spans="2:31" ht="15" customHeight="1" x14ac:dyDescent="0.25">
      <c r="B8" s="209" t="s">
        <v>61</v>
      </c>
      <c r="C8" s="210"/>
      <c r="D8" s="210"/>
      <c r="E8" s="105">
        <v>4</v>
      </c>
      <c r="F8" s="248"/>
      <c r="G8" s="248"/>
      <c r="H8" s="248"/>
      <c r="I8" s="248"/>
      <c r="J8" s="248"/>
      <c r="K8" s="248"/>
      <c r="L8" s="249"/>
      <c r="P8" s="159" t="s">
        <v>154</v>
      </c>
      <c r="Q8" s="158"/>
      <c r="R8" s="158"/>
      <c r="S8" s="158"/>
      <c r="T8" s="158"/>
      <c r="U8" s="158"/>
      <c r="V8" s="158"/>
      <c r="W8" s="158"/>
      <c r="X8" s="158"/>
      <c r="Y8" s="158"/>
      <c r="Z8" s="158"/>
      <c r="AA8" s="158"/>
      <c r="AB8" s="158"/>
      <c r="AC8" s="131"/>
      <c r="AD8" s="131"/>
      <c r="AE8" s="131"/>
    </row>
    <row r="9" spans="2:31" ht="15" customHeight="1" thickBot="1" x14ac:dyDescent="0.3">
      <c r="B9" s="253" t="s">
        <v>85</v>
      </c>
      <c r="C9" s="254"/>
      <c r="D9" s="255"/>
      <c r="E9" s="250"/>
      <c r="F9" s="251"/>
      <c r="G9" s="251"/>
      <c r="H9" s="251"/>
      <c r="I9" s="251"/>
      <c r="J9" s="251"/>
      <c r="K9" s="251"/>
      <c r="L9" s="252"/>
      <c r="P9" s="159" t="s">
        <v>153</v>
      </c>
      <c r="Q9" s="158"/>
      <c r="R9" s="158"/>
      <c r="S9" s="158"/>
      <c r="T9" s="158"/>
      <c r="U9" s="158"/>
      <c r="V9" s="158"/>
      <c r="W9" s="158"/>
      <c r="X9" s="158"/>
      <c r="Y9" s="158"/>
      <c r="Z9" s="158"/>
      <c r="AA9" s="158"/>
      <c r="AB9" s="158"/>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69" t="s">
        <v>28</v>
      </c>
      <c r="C12" s="240"/>
      <c r="D12" s="240"/>
      <c r="E12" s="241" t="s">
        <v>134</v>
      </c>
      <c r="F12" s="242"/>
      <c r="G12" s="185" t="s">
        <v>9</v>
      </c>
      <c r="H12" s="185"/>
      <c r="I12" s="185"/>
      <c r="J12" s="207" t="s">
        <v>138</v>
      </c>
      <c r="K12" s="243"/>
      <c r="L12" s="244"/>
      <c r="O12" s="143">
        <v>3</v>
      </c>
      <c r="P12" s="159" t="s">
        <v>159</v>
      </c>
      <c r="Q12" s="231"/>
      <c r="R12" s="231"/>
      <c r="S12" s="231"/>
      <c r="T12" s="231"/>
      <c r="U12" s="231"/>
      <c r="V12" s="231"/>
      <c r="W12" s="231"/>
      <c r="X12" s="231"/>
      <c r="Y12" s="231"/>
      <c r="Z12" s="231"/>
      <c r="AA12" s="231"/>
      <c r="AB12" s="131"/>
      <c r="AC12" s="131"/>
      <c r="AD12" s="131"/>
      <c r="AE12" s="131"/>
    </row>
    <row r="13" spans="2:31" ht="6.75" customHeight="1" x14ac:dyDescent="0.25">
      <c r="B13" s="245"/>
      <c r="C13" s="246"/>
      <c r="D13" s="246"/>
      <c r="E13" s="246"/>
      <c r="F13" s="246"/>
      <c r="G13" s="246"/>
      <c r="H13" s="246"/>
      <c r="I13" s="246"/>
      <c r="J13" s="246"/>
      <c r="K13" s="246"/>
      <c r="L13" s="247"/>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69" t="s">
        <v>10</v>
      </c>
      <c r="C14" s="240"/>
      <c r="D14" s="240"/>
      <c r="E14" s="241">
        <v>3250</v>
      </c>
      <c r="F14" s="242"/>
      <c r="G14" s="184" t="s">
        <v>62</v>
      </c>
      <c r="H14" s="185"/>
      <c r="I14" s="175"/>
      <c r="J14" s="256">
        <v>3</v>
      </c>
      <c r="K14" s="256"/>
      <c r="L14" s="257"/>
      <c r="O14" s="143">
        <v>5</v>
      </c>
      <c r="P14" s="159" t="s">
        <v>151</v>
      </c>
      <c r="Q14" s="158"/>
      <c r="R14" s="158"/>
      <c r="S14" s="158"/>
      <c r="T14" s="158"/>
      <c r="U14" s="158"/>
      <c r="V14" s="158"/>
      <c r="W14" s="158"/>
      <c r="X14" s="158"/>
      <c r="Y14" s="158"/>
      <c r="Z14" s="158"/>
      <c r="AA14" s="158"/>
      <c r="AB14" s="158"/>
      <c r="AC14" s="158"/>
      <c r="AD14" s="158"/>
      <c r="AE14" s="158"/>
    </row>
    <row r="15" spans="2:31" ht="6.75" customHeight="1" x14ac:dyDescent="0.25">
      <c r="B15" s="245"/>
      <c r="C15" s="246"/>
      <c r="D15" s="246"/>
      <c r="E15" s="246"/>
      <c r="F15" s="246"/>
      <c r="G15" s="246"/>
      <c r="H15" s="246"/>
      <c r="I15" s="246"/>
      <c r="J15" s="246"/>
      <c r="K15" s="246"/>
      <c r="L15" s="247"/>
      <c r="P15" s="131"/>
      <c r="Q15" s="131"/>
      <c r="R15" s="131"/>
      <c r="S15" s="131"/>
      <c r="T15" s="131"/>
      <c r="U15" s="131"/>
      <c r="V15" s="131"/>
      <c r="W15" s="131"/>
      <c r="X15" s="131"/>
      <c r="Y15" s="131"/>
      <c r="Z15" s="131"/>
      <c r="AA15" s="131"/>
      <c r="AB15" s="131"/>
      <c r="AC15" s="131"/>
      <c r="AD15" s="131"/>
      <c r="AE15" s="131"/>
    </row>
    <row r="16" spans="2:31" ht="15" x14ac:dyDescent="0.25">
      <c r="B16" s="169" t="s">
        <v>29</v>
      </c>
      <c r="C16" s="240"/>
      <c r="D16" s="240"/>
      <c r="E16" s="241">
        <v>2</v>
      </c>
      <c r="F16" s="242"/>
      <c r="G16" s="240" t="s">
        <v>30</v>
      </c>
      <c r="H16" s="240"/>
      <c r="I16" s="240"/>
      <c r="J16" s="241"/>
      <c r="K16" s="256"/>
      <c r="L16" s="257"/>
      <c r="P16" s="159" t="s">
        <v>152</v>
      </c>
      <c r="Q16" s="158"/>
      <c r="R16" s="158"/>
      <c r="S16" s="158"/>
      <c r="T16" s="158"/>
      <c r="U16" s="158"/>
      <c r="V16" s="158"/>
      <c r="W16" s="158"/>
      <c r="X16" s="158"/>
      <c r="Y16" s="158"/>
      <c r="Z16" s="158"/>
      <c r="AA16" s="158"/>
      <c r="AB16" s="158"/>
      <c r="AC16" s="158"/>
      <c r="AD16" s="158"/>
      <c r="AE16" s="158"/>
    </row>
    <row r="17" spans="2:31" ht="6.75" customHeight="1" x14ac:dyDescent="0.25">
      <c r="B17" s="245"/>
      <c r="C17" s="246"/>
      <c r="D17" s="246"/>
      <c r="E17" s="246"/>
      <c r="F17" s="246"/>
      <c r="G17" s="246"/>
      <c r="H17" s="246"/>
      <c r="I17" s="246"/>
      <c r="J17" s="246"/>
      <c r="K17" s="246"/>
      <c r="L17" s="247"/>
      <c r="P17" s="131"/>
      <c r="Q17" s="131"/>
      <c r="R17" s="131"/>
      <c r="S17" s="131"/>
      <c r="T17" s="131"/>
      <c r="U17" s="131"/>
      <c r="V17" s="131"/>
      <c r="W17" s="131"/>
      <c r="X17" s="131"/>
      <c r="Y17" s="131"/>
      <c r="Z17" s="131"/>
      <c r="AA17" s="131"/>
      <c r="AB17" s="131"/>
      <c r="AC17" s="131"/>
      <c r="AD17" s="131"/>
      <c r="AE17" s="131"/>
    </row>
    <row r="18" spans="2:31" ht="15" x14ac:dyDescent="0.25">
      <c r="B18" s="169" t="s">
        <v>31</v>
      </c>
      <c r="C18" s="240"/>
      <c r="D18" s="240"/>
      <c r="E18" s="258" t="s">
        <v>136</v>
      </c>
      <c r="F18" s="242"/>
      <c r="G18" s="240" t="s">
        <v>32</v>
      </c>
      <c r="H18" s="240"/>
      <c r="I18" s="240"/>
      <c r="J18" s="241">
        <v>6</v>
      </c>
      <c r="K18" s="242"/>
      <c r="L18" s="75" t="s">
        <v>33</v>
      </c>
      <c r="O18" s="144"/>
      <c r="P18" s="159" t="s">
        <v>152</v>
      </c>
      <c r="Q18" s="158"/>
      <c r="R18" s="158"/>
      <c r="S18" s="158"/>
      <c r="T18" s="158"/>
      <c r="U18" s="158"/>
      <c r="V18" s="158"/>
      <c r="W18" s="158"/>
      <c r="X18" s="158"/>
      <c r="Y18" s="158"/>
      <c r="Z18" s="158"/>
      <c r="AA18" s="158"/>
      <c r="AB18" s="158"/>
      <c r="AC18" s="158"/>
      <c r="AD18" s="158"/>
      <c r="AE18" s="158"/>
    </row>
    <row r="19" spans="2:31" ht="6.75" customHeight="1" x14ac:dyDescent="0.25">
      <c r="B19" s="245"/>
      <c r="C19" s="246"/>
      <c r="D19" s="246"/>
      <c r="E19" s="246"/>
      <c r="F19" s="246"/>
      <c r="G19" s="246"/>
      <c r="H19" s="246"/>
      <c r="I19" s="246"/>
      <c r="J19" s="246"/>
      <c r="K19" s="246"/>
      <c r="L19" s="247"/>
    </row>
    <row r="20" spans="2:31" ht="14.45" customHeight="1" x14ac:dyDescent="0.25">
      <c r="B20" s="169" t="s">
        <v>26</v>
      </c>
      <c r="C20" s="240"/>
      <c r="D20" s="240"/>
      <c r="E20" s="241" t="s">
        <v>134</v>
      </c>
      <c r="F20" s="256"/>
      <c r="G20" s="256"/>
      <c r="H20" s="256"/>
      <c r="I20" s="256"/>
      <c r="J20" s="256"/>
      <c r="K20" s="256"/>
      <c r="L20" s="257"/>
      <c r="O20" s="144"/>
      <c r="Q20" s="2"/>
    </row>
    <row r="21" spans="2:31" ht="6.75" customHeight="1" thickBot="1" x14ac:dyDescent="0.3">
      <c r="B21" s="259"/>
      <c r="C21" s="260"/>
      <c r="D21" s="260"/>
      <c r="E21" s="260"/>
      <c r="F21" s="260"/>
      <c r="G21" s="260"/>
      <c r="H21" s="260"/>
      <c r="I21" s="260"/>
      <c r="J21" s="260"/>
      <c r="K21" s="260"/>
      <c r="L21" s="261"/>
    </row>
    <row r="22" spans="2:31" s="2" customFormat="1" x14ac:dyDescent="0.25">
      <c r="B22" s="262">
        <v>1</v>
      </c>
      <c r="C22" s="263" t="s">
        <v>84</v>
      </c>
      <c r="D22" s="263"/>
      <c r="E22" s="263"/>
      <c r="F22" s="263"/>
      <c r="G22" s="263"/>
      <c r="H22" s="263"/>
      <c r="I22" s="263"/>
      <c r="J22" s="263"/>
      <c r="K22" s="263"/>
      <c r="L22" s="264"/>
      <c r="O22" s="143"/>
      <c r="Q22" s="1"/>
    </row>
    <row r="23" spans="2:31" x14ac:dyDescent="0.25">
      <c r="B23" s="262"/>
      <c r="C23" s="76" t="s">
        <v>34</v>
      </c>
      <c r="D23" s="265" t="s">
        <v>35</v>
      </c>
      <c r="E23" s="265"/>
      <c r="F23" s="265"/>
      <c r="G23" s="265"/>
      <c r="H23" s="265"/>
      <c r="I23" s="265"/>
      <c r="J23" s="265"/>
      <c r="K23" s="235" t="s">
        <v>36</v>
      </c>
      <c r="L23" s="236"/>
    </row>
    <row r="24" spans="2:31" ht="15" x14ac:dyDescent="0.25">
      <c r="B24" s="262"/>
      <c r="C24" s="265" t="s">
        <v>37</v>
      </c>
      <c r="D24" s="265"/>
      <c r="E24" s="265"/>
      <c r="F24" s="265"/>
      <c r="G24" s="265"/>
      <c r="H24" s="265"/>
      <c r="I24" s="265"/>
      <c r="J24" s="265"/>
      <c r="K24" s="265"/>
      <c r="L24" s="266"/>
      <c r="P24" s="159" t="s">
        <v>160</v>
      </c>
      <c r="Q24" s="231"/>
      <c r="R24" s="231"/>
      <c r="S24" s="231"/>
      <c r="T24" s="231"/>
      <c r="U24" s="231"/>
      <c r="V24" s="231"/>
      <c r="W24" s="231"/>
      <c r="X24" s="131"/>
      <c r="Y24" s="131"/>
      <c r="Z24" s="131"/>
      <c r="AA24" s="131"/>
      <c r="AB24" s="131"/>
      <c r="AC24" s="131"/>
      <c r="AD24" s="131"/>
    </row>
    <row r="25" spans="2:31" x14ac:dyDescent="0.25">
      <c r="B25" s="262"/>
      <c r="C25" s="4">
        <v>1.1000000000000001</v>
      </c>
      <c r="D25" s="173" t="s">
        <v>65</v>
      </c>
      <c r="E25" s="173"/>
      <c r="F25" s="173"/>
      <c r="G25" s="173"/>
      <c r="H25" s="173"/>
      <c r="I25" s="173"/>
      <c r="J25" s="173"/>
      <c r="K25" s="267">
        <v>215000</v>
      </c>
      <c r="L25" s="268"/>
      <c r="P25" s="138"/>
      <c r="Q25" s="139"/>
      <c r="R25" s="131"/>
      <c r="S25" s="131"/>
      <c r="T25" s="131"/>
      <c r="U25" s="131"/>
      <c r="V25" s="131"/>
      <c r="W25" s="131"/>
      <c r="X25" s="131"/>
      <c r="Y25" s="131"/>
      <c r="Z25" s="131"/>
      <c r="AA25" s="131"/>
      <c r="AB25" s="131"/>
      <c r="AC25" s="131"/>
      <c r="AD25" s="131"/>
    </row>
    <row r="26" spans="2:31" x14ac:dyDescent="0.25">
      <c r="B26" s="262"/>
      <c r="C26" s="4">
        <v>1.2</v>
      </c>
      <c r="D26" s="173" t="s">
        <v>66</v>
      </c>
      <c r="E26" s="173"/>
      <c r="F26" s="173"/>
      <c r="G26" s="173"/>
      <c r="H26" s="173"/>
      <c r="I26" s="173"/>
      <c r="J26" s="173"/>
      <c r="K26" s="267">
        <v>18000</v>
      </c>
      <c r="L26" s="268"/>
      <c r="P26" s="138"/>
      <c r="Q26" s="139"/>
      <c r="R26" s="131"/>
      <c r="S26" s="131"/>
      <c r="T26" s="131"/>
      <c r="U26" s="131"/>
      <c r="V26" s="131"/>
      <c r="W26" s="131"/>
      <c r="X26" s="131"/>
      <c r="Y26" s="131"/>
      <c r="Z26" s="131"/>
      <c r="AA26" s="131"/>
      <c r="AB26" s="131"/>
      <c r="AC26" s="131"/>
      <c r="AD26" s="131"/>
    </row>
    <row r="27" spans="2:31" x14ac:dyDescent="0.25">
      <c r="B27" s="262"/>
      <c r="C27" s="4">
        <v>1.3</v>
      </c>
      <c r="D27" s="173" t="s">
        <v>67</v>
      </c>
      <c r="E27" s="173"/>
      <c r="F27" s="173"/>
      <c r="G27" s="173"/>
      <c r="H27" s="173"/>
      <c r="I27" s="173"/>
      <c r="J27" s="173"/>
      <c r="K27" s="267">
        <v>112000</v>
      </c>
      <c r="L27" s="268"/>
      <c r="P27" s="138"/>
      <c r="Q27" s="139"/>
      <c r="R27" s="131"/>
      <c r="S27" s="131"/>
      <c r="T27" s="131"/>
      <c r="U27" s="131"/>
      <c r="V27" s="131"/>
      <c r="W27" s="131"/>
      <c r="X27" s="131"/>
      <c r="Y27" s="131"/>
      <c r="Z27" s="131"/>
      <c r="AA27" s="131"/>
      <c r="AB27" s="131"/>
      <c r="AC27" s="131"/>
      <c r="AD27" s="131"/>
    </row>
    <row r="28" spans="2:31" x14ac:dyDescent="0.25">
      <c r="B28" s="262"/>
      <c r="C28" s="4">
        <v>1.4</v>
      </c>
      <c r="D28" s="173" t="s">
        <v>68</v>
      </c>
      <c r="E28" s="173"/>
      <c r="F28" s="173"/>
      <c r="G28" s="173"/>
      <c r="H28" s="173"/>
      <c r="I28" s="173"/>
      <c r="J28" s="173"/>
      <c r="K28" s="267">
        <v>170000</v>
      </c>
      <c r="L28" s="268"/>
      <c r="P28" s="138"/>
      <c r="Q28" s="139"/>
      <c r="R28" s="131"/>
      <c r="S28" s="131"/>
      <c r="T28" s="131"/>
      <c r="U28" s="131"/>
      <c r="V28" s="131"/>
      <c r="W28" s="131"/>
      <c r="X28" s="131"/>
      <c r="Y28" s="131"/>
      <c r="Z28" s="131"/>
      <c r="AA28" s="131"/>
      <c r="AB28" s="131"/>
      <c r="AC28" s="131"/>
      <c r="AD28" s="131"/>
    </row>
    <row r="29" spans="2:31" x14ac:dyDescent="0.25">
      <c r="B29" s="262"/>
      <c r="C29" s="4">
        <v>1.5</v>
      </c>
      <c r="D29" s="173" t="s">
        <v>69</v>
      </c>
      <c r="E29" s="173"/>
      <c r="F29" s="173"/>
      <c r="G29" s="173"/>
      <c r="H29" s="173"/>
      <c r="I29" s="173"/>
      <c r="J29" s="173"/>
      <c r="K29" s="267">
        <v>124000</v>
      </c>
      <c r="L29" s="268"/>
      <c r="P29" s="138"/>
      <c r="Q29" s="139"/>
      <c r="R29" s="131"/>
      <c r="S29" s="131"/>
      <c r="T29" s="131"/>
      <c r="U29" s="131"/>
      <c r="V29" s="131"/>
      <c r="W29" s="131"/>
      <c r="X29" s="131"/>
      <c r="Y29" s="131"/>
      <c r="Z29" s="131"/>
      <c r="AA29" s="131"/>
      <c r="AB29" s="131"/>
      <c r="AC29" s="131"/>
      <c r="AD29" s="131"/>
    </row>
    <row r="30" spans="2:31" x14ac:dyDescent="0.25">
      <c r="B30" s="262"/>
      <c r="C30" s="4">
        <v>1.6</v>
      </c>
      <c r="D30" s="173" t="s">
        <v>70</v>
      </c>
      <c r="E30" s="173"/>
      <c r="F30" s="173"/>
      <c r="G30" s="173"/>
      <c r="H30" s="173"/>
      <c r="I30" s="173"/>
      <c r="J30" s="173"/>
      <c r="K30" s="267">
        <v>235000</v>
      </c>
      <c r="L30" s="268"/>
      <c r="P30" s="138"/>
      <c r="Q30" s="139"/>
      <c r="R30" s="131"/>
      <c r="S30" s="131"/>
      <c r="T30" s="131"/>
      <c r="U30" s="131"/>
      <c r="V30" s="131"/>
      <c r="W30" s="131"/>
      <c r="X30" s="131"/>
      <c r="Y30" s="131"/>
      <c r="Z30" s="131"/>
      <c r="AA30" s="131"/>
      <c r="AB30" s="131"/>
      <c r="AC30" s="131"/>
      <c r="AD30" s="131"/>
    </row>
    <row r="31" spans="2:31" x14ac:dyDescent="0.25">
      <c r="B31" s="262"/>
      <c r="C31" s="4">
        <v>1.7</v>
      </c>
      <c r="D31" s="173" t="s">
        <v>71</v>
      </c>
      <c r="E31" s="173"/>
      <c r="F31" s="173"/>
      <c r="G31" s="173"/>
      <c r="H31" s="173"/>
      <c r="I31" s="173"/>
      <c r="J31" s="173"/>
      <c r="K31" s="267">
        <v>125000</v>
      </c>
      <c r="L31" s="268"/>
      <c r="P31" s="138"/>
      <c r="Q31" s="139"/>
      <c r="R31" s="131"/>
      <c r="S31" s="131"/>
      <c r="T31" s="131"/>
      <c r="U31" s="131"/>
      <c r="V31" s="131"/>
      <c r="W31" s="131"/>
      <c r="X31" s="131"/>
      <c r="Y31" s="131"/>
      <c r="Z31" s="131"/>
      <c r="AA31" s="131"/>
      <c r="AB31" s="131"/>
      <c r="AC31" s="131"/>
      <c r="AD31" s="131"/>
    </row>
    <row r="32" spans="2:31" x14ac:dyDescent="0.25">
      <c r="B32" s="262"/>
      <c r="C32" s="4">
        <v>1.8</v>
      </c>
      <c r="D32" s="173" t="s">
        <v>79</v>
      </c>
      <c r="E32" s="173"/>
      <c r="F32" s="173"/>
      <c r="G32" s="173"/>
      <c r="H32" s="173"/>
      <c r="I32" s="173"/>
      <c r="J32" s="173"/>
      <c r="K32" s="267">
        <v>56000</v>
      </c>
      <c r="L32" s="268"/>
      <c r="P32" s="138"/>
      <c r="Q32" s="139"/>
      <c r="R32" s="131"/>
      <c r="S32" s="131"/>
      <c r="T32" s="131"/>
      <c r="U32" s="131"/>
      <c r="V32" s="131"/>
      <c r="W32" s="131"/>
      <c r="X32" s="131"/>
      <c r="Y32" s="131"/>
      <c r="Z32" s="131"/>
      <c r="AA32" s="131"/>
      <c r="AB32" s="131"/>
      <c r="AC32" s="131"/>
      <c r="AD32" s="131"/>
    </row>
    <row r="33" spans="2:30" ht="15" customHeight="1" x14ac:dyDescent="0.25">
      <c r="B33" s="262"/>
      <c r="C33" s="4">
        <v>1.9</v>
      </c>
      <c r="D33" s="173" t="s">
        <v>73</v>
      </c>
      <c r="E33" s="173"/>
      <c r="F33" s="173"/>
      <c r="G33" s="173"/>
      <c r="H33" s="173"/>
      <c r="I33" s="173"/>
      <c r="J33" s="173"/>
      <c r="K33" s="267">
        <v>190000</v>
      </c>
      <c r="L33" s="268"/>
      <c r="P33" s="138"/>
      <c r="Q33" s="139"/>
      <c r="R33" s="131"/>
      <c r="S33" s="131"/>
      <c r="T33" s="131"/>
      <c r="U33" s="131"/>
      <c r="V33" s="131"/>
      <c r="W33" s="131"/>
      <c r="X33" s="131"/>
      <c r="Y33" s="131"/>
      <c r="Z33" s="131"/>
      <c r="AA33" s="131"/>
      <c r="AB33" s="131"/>
      <c r="AC33" s="131"/>
      <c r="AD33" s="131"/>
    </row>
    <row r="34" spans="2:30" x14ac:dyDescent="0.25">
      <c r="B34" s="262"/>
      <c r="C34" s="77">
        <v>1.1000000000000001</v>
      </c>
      <c r="D34" s="173" t="s">
        <v>80</v>
      </c>
      <c r="E34" s="173"/>
      <c r="F34" s="173"/>
      <c r="G34" s="173"/>
      <c r="H34" s="173"/>
      <c r="I34" s="173"/>
      <c r="J34" s="173"/>
      <c r="K34" s="267"/>
      <c r="L34" s="268"/>
      <c r="P34" s="138"/>
      <c r="Q34" s="131"/>
      <c r="R34" s="131"/>
      <c r="S34" s="131"/>
      <c r="T34" s="131"/>
      <c r="U34" s="131"/>
      <c r="V34" s="131"/>
      <c r="W34" s="131"/>
      <c r="X34" s="131"/>
      <c r="Y34" s="131"/>
      <c r="Z34" s="131"/>
      <c r="AA34" s="131"/>
      <c r="AB34" s="131"/>
      <c r="AC34" s="131"/>
      <c r="AD34" s="131"/>
    </row>
    <row r="35" spans="2:30" x14ac:dyDescent="0.25">
      <c r="B35" s="262"/>
      <c r="C35" s="4">
        <v>1.1100000000000001</v>
      </c>
      <c r="D35" s="173" t="s">
        <v>75</v>
      </c>
      <c r="E35" s="173"/>
      <c r="F35" s="173"/>
      <c r="G35" s="173"/>
      <c r="H35" s="173"/>
      <c r="I35" s="173"/>
      <c r="J35" s="173"/>
      <c r="K35" s="267">
        <v>68000</v>
      </c>
      <c r="L35" s="268"/>
      <c r="P35" s="138"/>
      <c r="Q35" s="139"/>
      <c r="R35" s="131"/>
      <c r="S35" s="131"/>
      <c r="T35" s="131"/>
      <c r="U35" s="131"/>
      <c r="V35" s="131"/>
      <c r="W35" s="131"/>
      <c r="X35" s="131"/>
      <c r="Y35" s="131"/>
      <c r="Z35" s="131"/>
      <c r="AA35" s="131"/>
      <c r="AB35" s="131"/>
      <c r="AC35" s="131"/>
      <c r="AD35" s="131"/>
    </row>
    <row r="36" spans="2:30" ht="15" customHeight="1" x14ac:dyDescent="0.25">
      <c r="B36" s="262"/>
      <c r="C36" s="4">
        <v>1.1200000000000001</v>
      </c>
      <c r="D36" s="173" t="s">
        <v>76</v>
      </c>
      <c r="E36" s="173"/>
      <c r="F36" s="173"/>
      <c r="G36" s="173"/>
      <c r="H36" s="173"/>
      <c r="I36" s="173"/>
      <c r="J36" s="173"/>
      <c r="K36" s="267">
        <v>105000</v>
      </c>
      <c r="L36" s="268"/>
      <c r="O36" s="144"/>
      <c r="P36" s="138"/>
      <c r="Q36" s="140"/>
      <c r="R36" s="131"/>
      <c r="S36" s="131"/>
      <c r="T36" s="131"/>
      <c r="U36" s="131"/>
      <c r="V36" s="131"/>
      <c r="W36" s="131"/>
      <c r="X36" s="131"/>
      <c r="Y36" s="131"/>
      <c r="Z36" s="131"/>
      <c r="AA36" s="131"/>
      <c r="AB36" s="131"/>
      <c r="AC36" s="131"/>
      <c r="AD36" s="131"/>
    </row>
    <row r="37" spans="2:30" ht="15" customHeight="1" x14ac:dyDescent="0.25">
      <c r="B37" s="262"/>
      <c r="C37" s="4">
        <v>1.1299999999999999</v>
      </c>
      <c r="D37" s="184" t="s">
        <v>77</v>
      </c>
      <c r="E37" s="185"/>
      <c r="F37" s="185"/>
      <c r="G37" s="185"/>
      <c r="H37" s="185"/>
      <c r="I37" s="185"/>
      <c r="J37" s="175"/>
      <c r="K37" s="267">
        <v>100000</v>
      </c>
      <c r="L37" s="268"/>
      <c r="O37" s="144"/>
      <c r="P37" s="138"/>
      <c r="Q37" s="140"/>
      <c r="R37" s="131"/>
      <c r="S37" s="131"/>
      <c r="T37" s="131"/>
      <c r="U37" s="131"/>
      <c r="V37" s="131"/>
      <c r="W37" s="131"/>
      <c r="X37" s="131"/>
      <c r="Y37" s="131"/>
      <c r="Z37" s="131"/>
      <c r="AA37" s="131"/>
      <c r="AB37" s="131"/>
      <c r="AC37" s="131"/>
      <c r="AD37" s="131"/>
    </row>
    <row r="38" spans="2:30" ht="15" customHeight="1" x14ac:dyDescent="0.25">
      <c r="B38" s="262"/>
      <c r="C38" s="4">
        <v>1.1399999999999999</v>
      </c>
      <c r="D38" s="173" t="s">
        <v>27</v>
      </c>
      <c r="E38" s="173"/>
      <c r="F38" s="173"/>
      <c r="G38" s="173"/>
      <c r="H38" s="173"/>
      <c r="I38" s="173"/>
      <c r="J38" s="173"/>
      <c r="K38" s="267">
        <v>115000</v>
      </c>
      <c r="L38" s="268"/>
      <c r="O38" s="144"/>
      <c r="P38" s="138"/>
      <c r="Q38" s="140"/>
      <c r="R38" s="131"/>
      <c r="S38" s="131"/>
      <c r="T38" s="131"/>
      <c r="U38" s="131"/>
      <c r="V38" s="131"/>
      <c r="W38" s="131"/>
      <c r="X38" s="131"/>
      <c r="Y38" s="131"/>
      <c r="Z38" s="131"/>
      <c r="AA38" s="131"/>
      <c r="AB38" s="131"/>
      <c r="AC38" s="131"/>
      <c r="AD38" s="131"/>
    </row>
    <row r="39" spans="2:30" ht="15" customHeight="1" x14ac:dyDescent="0.25">
      <c r="B39" s="262"/>
      <c r="C39" s="4">
        <v>1.1499999999999999</v>
      </c>
      <c r="D39" s="173" t="s">
        <v>78</v>
      </c>
      <c r="E39" s="173"/>
      <c r="F39" s="173"/>
      <c r="G39" s="173"/>
      <c r="H39" s="173"/>
      <c r="I39" s="173"/>
      <c r="J39" s="173"/>
      <c r="K39" s="267">
        <v>200000</v>
      </c>
      <c r="L39" s="268"/>
      <c r="P39" s="131"/>
      <c r="Q39" s="131"/>
      <c r="R39" s="131"/>
      <c r="S39" s="131"/>
      <c r="T39" s="131"/>
      <c r="U39" s="131"/>
      <c r="V39" s="131"/>
      <c r="W39" s="131"/>
      <c r="X39" s="131"/>
      <c r="Y39" s="131"/>
      <c r="Z39" s="131"/>
      <c r="AA39" s="131"/>
      <c r="AB39" s="131"/>
      <c r="AC39" s="131"/>
      <c r="AD39" s="131"/>
    </row>
    <row r="40" spans="2:30" s="2" customFormat="1" ht="15" customHeight="1" x14ac:dyDescent="0.25">
      <c r="B40" s="262"/>
      <c r="C40" s="270" t="s">
        <v>38</v>
      </c>
      <c r="D40" s="270"/>
      <c r="E40" s="270"/>
      <c r="F40" s="270"/>
      <c r="G40" s="270"/>
      <c r="H40" s="270"/>
      <c r="I40" s="270"/>
      <c r="J40" s="270"/>
      <c r="K40" s="271">
        <f>SUM(K25:L39)</f>
        <v>1833000</v>
      </c>
      <c r="L40" s="272"/>
      <c r="O40" s="143"/>
      <c r="P40" s="134"/>
      <c r="Q40" s="131"/>
      <c r="R40" s="134"/>
      <c r="S40" s="134"/>
      <c r="T40" s="134"/>
      <c r="U40" s="134"/>
      <c r="V40" s="134"/>
      <c r="W40" s="134"/>
      <c r="X40" s="134"/>
      <c r="Y40" s="134"/>
      <c r="Z40" s="134"/>
      <c r="AA40" s="134"/>
      <c r="AB40" s="134"/>
      <c r="AC40" s="134"/>
      <c r="AD40" s="134"/>
    </row>
    <row r="41" spans="2:30" x14ac:dyDescent="0.25">
      <c r="B41" s="262"/>
      <c r="C41" s="265" t="s">
        <v>39</v>
      </c>
      <c r="D41" s="265"/>
      <c r="E41" s="265"/>
      <c r="F41" s="265"/>
      <c r="G41" s="265"/>
      <c r="H41" s="265"/>
      <c r="I41" s="265"/>
      <c r="J41" s="265"/>
      <c r="K41" s="265"/>
      <c r="L41" s="266"/>
      <c r="P41" s="131"/>
      <c r="Q41" s="131"/>
      <c r="R41" s="131"/>
      <c r="S41" s="131"/>
      <c r="T41" s="131"/>
      <c r="U41" s="131"/>
      <c r="V41" s="131"/>
      <c r="W41" s="131"/>
      <c r="X41" s="131"/>
      <c r="Y41" s="131"/>
      <c r="Z41" s="131"/>
      <c r="AA41" s="131"/>
      <c r="AB41" s="131"/>
      <c r="AC41" s="131"/>
      <c r="AD41" s="131"/>
    </row>
    <row r="42" spans="2:30" x14ac:dyDescent="0.25">
      <c r="B42" s="262"/>
      <c r="C42" s="233" t="s">
        <v>35</v>
      </c>
      <c r="D42" s="233"/>
      <c r="E42" s="233"/>
      <c r="F42" s="233"/>
      <c r="G42" s="234" t="s">
        <v>45</v>
      </c>
      <c r="H42" s="234"/>
      <c r="I42" s="124" t="s">
        <v>46</v>
      </c>
      <c r="J42" s="123" t="s">
        <v>47</v>
      </c>
      <c r="K42" s="235" t="s">
        <v>48</v>
      </c>
      <c r="L42" s="236"/>
      <c r="P42" s="159" t="s">
        <v>155</v>
      </c>
      <c r="Q42" s="162"/>
      <c r="R42" s="162"/>
      <c r="S42" s="162"/>
      <c r="T42" s="162"/>
      <c r="U42" s="162"/>
      <c r="V42" s="162"/>
      <c r="W42" s="162"/>
      <c r="X42" s="162"/>
      <c r="Y42" s="162"/>
      <c r="Z42" s="162"/>
      <c r="AA42" s="162"/>
      <c r="AB42" s="162"/>
      <c r="AC42" s="131"/>
      <c r="AD42" s="131"/>
    </row>
    <row r="43" spans="2:30" ht="14.45" customHeight="1" x14ac:dyDescent="0.25">
      <c r="B43" s="262"/>
      <c r="C43" s="4">
        <v>1.1599999999999999</v>
      </c>
      <c r="D43" s="269" t="s">
        <v>7</v>
      </c>
      <c r="E43" s="269"/>
      <c r="F43" s="269"/>
      <c r="G43" s="234"/>
      <c r="H43" s="234"/>
      <c r="I43" s="124"/>
      <c r="J43" s="123"/>
      <c r="K43" s="238">
        <f>SUM(K44:L50)</f>
        <v>135500</v>
      </c>
      <c r="L43" s="239"/>
      <c r="P43" s="131"/>
      <c r="Q43" s="131"/>
      <c r="R43" s="131"/>
      <c r="S43" s="131"/>
      <c r="T43" s="131"/>
      <c r="U43" s="131"/>
      <c r="V43" s="131"/>
      <c r="W43" s="131"/>
      <c r="X43" s="131"/>
      <c r="Y43" s="131"/>
      <c r="Z43" s="131"/>
      <c r="AA43" s="131"/>
      <c r="AB43" s="131"/>
      <c r="AC43" s="131"/>
      <c r="AD43" s="131"/>
    </row>
    <row r="44" spans="2:30" ht="13.9" customHeight="1" x14ac:dyDescent="0.25">
      <c r="B44" s="262"/>
      <c r="C44" s="4" t="s">
        <v>113</v>
      </c>
      <c r="D44" s="273" t="s">
        <v>93</v>
      </c>
      <c r="E44" s="273"/>
      <c r="F44" s="273"/>
      <c r="G44" s="237">
        <v>1</v>
      </c>
      <c r="H44" s="237"/>
      <c r="I44" s="122" t="s">
        <v>149</v>
      </c>
      <c r="J44" s="103">
        <v>20000</v>
      </c>
      <c r="K44" s="238">
        <f>J44*G44</f>
        <v>20000</v>
      </c>
      <c r="L44" s="239"/>
      <c r="P44" s="131"/>
      <c r="Q44" s="131"/>
      <c r="R44" s="131"/>
      <c r="S44" s="131"/>
      <c r="T44" s="131"/>
      <c r="U44" s="131"/>
      <c r="V44" s="131"/>
      <c r="W44" s="131"/>
      <c r="X44" s="131"/>
      <c r="Y44" s="131"/>
      <c r="Z44" s="131"/>
      <c r="AA44" s="131"/>
      <c r="AB44" s="131"/>
      <c r="AC44" s="131"/>
      <c r="AD44" s="131"/>
    </row>
    <row r="45" spans="2:30" ht="13.9" customHeight="1" x14ac:dyDescent="0.25">
      <c r="B45" s="262"/>
      <c r="C45" s="4" t="s">
        <v>114</v>
      </c>
      <c r="D45" s="273" t="s">
        <v>94</v>
      </c>
      <c r="E45" s="273"/>
      <c r="F45" s="273"/>
      <c r="G45" s="237">
        <v>1</v>
      </c>
      <c r="H45" s="237"/>
      <c r="I45" s="122" t="s">
        <v>149</v>
      </c>
      <c r="J45" s="103">
        <v>18000</v>
      </c>
      <c r="K45" s="238">
        <f t="shared" ref="K45:K50" si="0">J45*G45</f>
        <v>18000</v>
      </c>
      <c r="L45" s="239"/>
      <c r="P45" s="131"/>
      <c r="Q45" s="131"/>
      <c r="R45" s="131"/>
      <c r="S45" s="131"/>
      <c r="T45" s="131"/>
      <c r="U45" s="131"/>
      <c r="V45" s="131"/>
      <c r="W45" s="131"/>
      <c r="X45" s="131"/>
      <c r="Y45" s="131"/>
      <c r="Z45" s="131"/>
      <c r="AA45" s="131"/>
      <c r="AB45" s="131"/>
      <c r="AC45" s="131"/>
      <c r="AD45" s="131"/>
    </row>
    <row r="46" spans="2:30" ht="13.9" customHeight="1" x14ac:dyDescent="0.25">
      <c r="B46" s="262"/>
      <c r="C46" s="4" t="s">
        <v>115</v>
      </c>
      <c r="D46" s="273" t="s">
        <v>95</v>
      </c>
      <c r="E46" s="273"/>
      <c r="F46" s="273"/>
      <c r="G46" s="237">
        <v>1</v>
      </c>
      <c r="H46" s="237"/>
      <c r="I46" s="122" t="s">
        <v>149</v>
      </c>
      <c r="J46" s="103">
        <v>20000</v>
      </c>
      <c r="K46" s="238">
        <f t="shared" si="0"/>
        <v>20000</v>
      </c>
      <c r="L46" s="239"/>
      <c r="P46" s="131"/>
      <c r="Q46" s="131"/>
      <c r="R46" s="131"/>
      <c r="S46" s="131"/>
      <c r="T46" s="131"/>
      <c r="U46" s="131"/>
      <c r="V46" s="131"/>
      <c r="W46" s="131"/>
      <c r="X46" s="131"/>
      <c r="Y46" s="131"/>
      <c r="Z46" s="131"/>
      <c r="AA46" s="131"/>
      <c r="AB46" s="131"/>
      <c r="AC46" s="131"/>
      <c r="AD46" s="131"/>
    </row>
    <row r="47" spans="2:30" ht="13.9" customHeight="1" x14ac:dyDescent="0.25">
      <c r="B47" s="262"/>
      <c r="C47" s="4" t="s">
        <v>116</v>
      </c>
      <c r="D47" s="273" t="s">
        <v>96</v>
      </c>
      <c r="E47" s="273"/>
      <c r="F47" s="273"/>
      <c r="G47" s="237">
        <v>1</v>
      </c>
      <c r="H47" s="237"/>
      <c r="I47" s="122" t="s">
        <v>149</v>
      </c>
      <c r="J47" s="103">
        <v>12000</v>
      </c>
      <c r="K47" s="238">
        <f t="shared" si="0"/>
        <v>12000</v>
      </c>
      <c r="L47" s="239"/>
      <c r="P47" s="131"/>
      <c r="Q47" s="131"/>
      <c r="R47" s="131"/>
      <c r="S47" s="131"/>
      <c r="T47" s="131"/>
      <c r="U47" s="131"/>
      <c r="V47" s="131"/>
      <c r="W47" s="131"/>
      <c r="X47" s="131"/>
      <c r="Y47" s="131"/>
      <c r="Z47" s="131"/>
      <c r="AA47" s="131"/>
      <c r="AB47" s="131"/>
      <c r="AC47" s="131"/>
      <c r="AD47" s="131"/>
    </row>
    <row r="48" spans="2:30" ht="13.9" customHeight="1" x14ac:dyDescent="0.25">
      <c r="B48" s="262"/>
      <c r="C48" s="4" t="s">
        <v>117</v>
      </c>
      <c r="D48" s="273" t="s">
        <v>97</v>
      </c>
      <c r="E48" s="273"/>
      <c r="F48" s="273"/>
      <c r="G48" s="237">
        <v>1</v>
      </c>
      <c r="H48" s="237"/>
      <c r="I48" s="122" t="s">
        <v>149</v>
      </c>
      <c r="J48" s="103">
        <v>30000</v>
      </c>
      <c r="K48" s="238">
        <f t="shared" si="0"/>
        <v>30000</v>
      </c>
      <c r="L48" s="239"/>
      <c r="P48" s="131"/>
      <c r="Q48" s="131"/>
      <c r="R48" s="131"/>
      <c r="S48" s="131"/>
      <c r="T48" s="131"/>
      <c r="U48" s="131"/>
      <c r="V48" s="131"/>
      <c r="W48" s="131"/>
      <c r="X48" s="131"/>
      <c r="Y48" s="131"/>
      <c r="Z48" s="131"/>
      <c r="AA48" s="131"/>
      <c r="AB48" s="131"/>
      <c r="AC48" s="131"/>
      <c r="AD48" s="131"/>
    </row>
    <row r="49" spans="2:30" ht="13.9" customHeight="1" x14ac:dyDescent="0.25">
      <c r="B49" s="262"/>
      <c r="C49" s="4" t="s">
        <v>118</v>
      </c>
      <c r="D49" s="273" t="s">
        <v>98</v>
      </c>
      <c r="E49" s="273"/>
      <c r="F49" s="273"/>
      <c r="G49" s="237">
        <v>1</v>
      </c>
      <c r="H49" s="237"/>
      <c r="I49" s="122" t="s">
        <v>149</v>
      </c>
      <c r="J49" s="103">
        <v>28000</v>
      </c>
      <c r="K49" s="238">
        <f t="shared" si="0"/>
        <v>28000</v>
      </c>
      <c r="L49" s="239"/>
      <c r="P49" s="131"/>
      <c r="Q49" s="131"/>
      <c r="R49" s="131"/>
      <c r="S49" s="131"/>
      <c r="T49" s="131"/>
      <c r="U49" s="131"/>
      <c r="V49" s="131"/>
      <c r="W49" s="131"/>
      <c r="X49" s="131"/>
      <c r="Y49" s="131"/>
      <c r="Z49" s="131"/>
      <c r="AA49" s="131"/>
      <c r="AB49" s="131"/>
      <c r="AC49" s="131"/>
      <c r="AD49" s="131"/>
    </row>
    <row r="50" spans="2:30" ht="13.9" customHeight="1" x14ac:dyDescent="0.25">
      <c r="B50" s="262"/>
      <c r="C50" s="4" t="s">
        <v>119</v>
      </c>
      <c r="D50" s="273" t="s">
        <v>99</v>
      </c>
      <c r="E50" s="273"/>
      <c r="F50" s="273"/>
      <c r="G50" s="237">
        <v>1</v>
      </c>
      <c r="H50" s="237"/>
      <c r="I50" s="122" t="s">
        <v>150</v>
      </c>
      <c r="J50" s="103">
        <v>7500</v>
      </c>
      <c r="K50" s="238">
        <f t="shared" si="0"/>
        <v>7500</v>
      </c>
      <c r="L50" s="239"/>
      <c r="P50" s="131"/>
      <c r="Q50" s="131"/>
      <c r="R50" s="131"/>
      <c r="S50" s="131"/>
      <c r="T50" s="131"/>
      <c r="U50" s="131"/>
      <c r="V50" s="131"/>
      <c r="W50" s="131"/>
      <c r="X50" s="131"/>
      <c r="Y50" s="131"/>
      <c r="Z50" s="131"/>
      <c r="AA50" s="131"/>
      <c r="AB50" s="131"/>
      <c r="AC50" s="131"/>
      <c r="AD50" s="131"/>
    </row>
    <row r="51" spans="2:30" x14ac:dyDescent="0.25">
      <c r="B51" s="262"/>
      <c r="C51" s="4">
        <v>1.17</v>
      </c>
      <c r="D51" s="269" t="s">
        <v>22</v>
      </c>
      <c r="E51" s="269"/>
      <c r="F51" s="269"/>
      <c r="G51" s="237">
        <v>5</v>
      </c>
      <c r="H51" s="237"/>
      <c r="I51" s="108" t="s">
        <v>40</v>
      </c>
      <c r="J51" s="127">
        <f>K40</f>
        <v>1833000</v>
      </c>
      <c r="K51" s="238">
        <f>J51*G51%</f>
        <v>91650</v>
      </c>
      <c r="L51" s="239"/>
      <c r="P51" s="131"/>
      <c r="Q51" s="131"/>
      <c r="R51" s="131"/>
      <c r="S51" s="131"/>
      <c r="T51" s="131"/>
      <c r="U51" s="131"/>
      <c r="V51" s="131"/>
      <c r="W51" s="131"/>
      <c r="X51" s="131"/>
      <c r="Y51" s="131"/>
      <c r="Z51" s="131"/>
      <c r="AA51" s="131"/>
      <c r="AB51" s="131"/>
      <c r="AC51" s="131"/>
      <c r="AD51" s="131"/>
    </row>
    <row r="52" spans="2:30" ht="15" x14ac:dyDescent="0.25">
      <c r="B52" s="262"/>
      <c r="C52" s="4">
        <v>1.18</v>
      </c>
      <c r="D52" s="269" t="s">
        <v>6</v>
      </c>
      <c r="E52" s="269"/>
      <c r="F52" s="269"/>
      <c r="G52" s="237">
        <v>45</v>
      </c>
      <c r="H52" s="237"/>
      <c r="I52" s="122" t="s">
        <v>42</v>
      </c>
      <c r="J52" s="102">
        <v>1500</v>
      </c>
      <c r="K52" s="238">
        <f>J52*G52</f>
        <v>67500</v>
      </c>
      <c r="L52" s="239"/>
      <c r="O52" s="143" t="s">
        <v>42</v>
      </c>
      <c r="P52" s="159" t="s">
        <v>158</v>
      </c>
      <c r="Q52" s="158"/>
      <c r="R52" s="158"/>
      <c r="S52" s="158"/>
      <c r="T52" s="158"/>
      <c r="U52" s="158"/>
      <c r="V52" s="158"/>
      <c r="W52" s="158"/>
      <c r="X52" s="158"/>
      <c r="Y52" s="158"/>
      <c r="Z52" s="158"/>
      <c r="AA52" s="131"/>
      <c r="AB52" s="131"/>
      <c r="AC52" s="131"/>
      <c r="AD52" s="131"/>
    </row>
    <row r="53" spans="2:30" x14ac:dyDescent="0.25">
      <c r="B53" s="262"/>
      <c r="C53" s="276" t="s">
        <v>43</v>
      </c>
      <c r="D53" s="276"/>
      <c r="E53" s="276"/>
      <c r="F53" s="276"/>
      <c r="G53" s="276"/>
      <c r="H53" s="276"/>
      <c r="I53" s="276"/>
      <c r="J53" s="276"/>
      <c r="K53" s="271">
        <f>K43+K51+K52</f>
        <v>294650</v>
      </c>
      <c r="L53" s="272"/>
      <c r="O53" s="143" t="s">
        <v>164</v>
      </c>
      <c r="P53" s="131"/>
      <c r="Q53" s="131"/>
      <c r="R53" s="131"/>
      <c r="S53" s="131"/>
      <c r="T53" s="131"/>
      <c r="U53" s="131"/>
      <c r="V53" s="131"/>
      <c r="W53" s="131"/>
      <c r="X53" s="131"/>
      <c r="Y53" s="131"/>
      <c r="Z53" s="131"/>
      <c r="AA53" s="131"/>
      <c r="AB53" s="131"/>
      <c r="AC53" s="131"/>
      <c r="AD53" s="131"/>
    </row>
    <row r="54" spans="2:30" ht="6.75" customHeight="1" x14ac:dyDescent="0.25">
      <c r="B54" s="262"/>
      <c r="C54" s="277"/>
      <c r="D54" s="277"/>
      <c r="E54" s="277"/>
      <c r="F54" s="277"/>
      <c r="G54" s="277"/>
      <c r="H54" s="277"/>
      <c r="I54" s="277"/>
      <c r="J54" s="277"/>
      <c r="K54" s="277"/>
      <c r="L54" s="278"/>
      <c r="O54" s="143" t="s">
        <v>41</v>
      </c>
      <c r="P54" s="131"/>
      <c r="Q54" s="131"/>
      <c r="R54" s="131"/>
      <c r="S54" s="131"/>
      <c r="T54" s="131"/>
      <c r="U54" s="131"/>
      <c r="V54" s="131"/>
      <c r="W54" s="131"/>
      <c r="X54" s="131"/>
      <c r="Y54" s="131"/>
      <c r="Z54" s="131"/>
      <c r="AA54" s="131"/>
      <c r="AB54" s="131"/>
      <c r="AC54" s="131"/>
      <c r="AD54" s="131"/>
    </row>
    <row r="55" spans="2:30" ht="13.5" thickBot="1" x14ac:dyDescent="0.3">
      <c r="B55" s="262"/>
      <c r="C55" s="279" t="s">
        <v>82</v>
      </c>
      <c r="D55" s="279"/>
      <c r="E55" s="279"/>
      <c r="F55" s="279"/>
      <c r="G55" s="279"/>
      <c r="H55" s="279"/>
      <c r="I55" s="279"/>
      <c r="J55" s="279"/>
      <c r="K55" s="280">
        <f>K40+K53</f>
        <v>2127650</v>
      </c>
      <c r="L55" s="281"/>
      <c r="P55" s="131"/>
      <c r="Q55" s="131"/>
      <c r="R55" s="131"/>
      <c r="S55" s="131"/>
      <c r="T55" s="131"/>
      <c r="U55" s="131"/>
      <c r="V55" s="131"/>
      <c r="W55" s="131"/>
      <c r="X55" s="131"/>
      <c r="Y55" s="131"/>
      <c r="Z55" s="131"/>
      <c r="AA55" s="131"/>
      <c r="AB55" s="131"/>
      <c r="AC55" s="131"/>
      <c r="AD55" s="131"/>
    </row>
    <row r="56" spans="2:30" s="2" customFormat="1" x14ac:dyDescent="0.25">
      <c r="B56" s="80">
        <v>2</v>
      </c>
      <c r="C56" s="282" t="s">
        <v>44</v>
      </c>
      <c r="D56" s="282"/>
      <c r="E56" s="282"/>
      <c r="F56" s="282"/>
      <c r="G56" s="282"/>
      <c r="H56" s="282"/>
      <c r="I56" s="282"/>
      <c r="J56" s="282"/>
      <c r="K56" s="282"/>
      <c r="L56" s="283"/>
      <c r="O56" s="143"/>
      <c r="P56" s="134"/>
      <c r="Q56" s="131"/>
      <c r="R56" s="134"/>
      <c r="S56" s="134"/>
      <c r="T56" s="134"/>
      <c r="U56" s="134"/>
      <c r="V56" s="134"/>
      <c r="W56" s="134"/>
      <c r="X56" s="134"/>
      <c r="Y56" s="134"/>
      <c r="Z56" s="134"/>
      <c r="AA56" s="134"/>
      <c r="AB56" s="134"/>
      <c r="AC56" s="134"/>
      <c r="AD56" s="134"/>
    </row>
    <row r="57" spans="2:30" x14ac:dyDescent="0.25">
      <c r="B57" s="20"/>
      <c r="C57" s="233" t="s">
        <v>35</v>
      </c>
      <c r="D57" s="233"/>
      <c r="E57" s="233"/>
      <c r="F57" s="233"/>
      <c r="G57" s="234" t="s">
        <v>45</v>
      </c>
      <c r="H57" s="234"/>
      <c r="I57" s="124" t="s">
        <v>46</v>
      </c>
      <c r="J57" s="123" t="s">
        <v>47</v>
      </c>
      <c r="K57" s="235" t="s">
        <v>48</v>
      </c>
      <c r="L57" s="236"/>
      <c r="P57" s="131"/>
      <c r="Q57" s="131"/>
      <c r="R57" s="131"/>
      <c r="S57" s="131"/>
      <c r="T57" s="131"/>
      <c r="U57" s="131"/>
      <c r="V57" s="131"/>
      <c r="W57" s="131"/>
      <c r="X57" s="131"/>
      <c r="Y57" s="131"/>
      <c r="Z57" s="131"/>
      <c r="AA57" s="131"/>
      <c r="AB57" s="131"/>
      <c r="AC57" s="131"/>
      <c r="AD57" s="131"/>
    </row>
    <row r="58" spans="2:30" ht="52.5" customHeight="1" x14ac:dyDescent="0.25">
      <c r="B58" s="20"/>
      <c r="C58" s="274" t="s">
        <v>49</v>
      </c>
      <c r="D58" s="274"/>
      <c r="E58" s="274"/>
      <c r="F58" s="274"/>
      <c r="G58" s="237">
        <v>5</v>
      </c>
      <c r="H58" s="237"/>
      <c r="I58" s="122" t="s">
        <v>40</v>
      </c>
      <c r="J58" s="126">
        <f>K40+K43+K51</f>
        <v>2060150</v>
      </c>
      <c r="K58" s="238">
        <f>G58%*J58</f>
        <v>103007.5</v>
      </c>
      <c r="L58" s="239"/>
      <c r="O58" s="143" t="s">
        <v>40</v>
      </c>
      <c r="P58" s="159" t="s">
        <v>173</v>
      </c>
      <c r="Q58" s="162"/>
      <c r="R58" s="162"/>
      <c r="S58" s="162"/>
      <c r="T58" s="162"/>
      <c r="U58" s="162"/>
      <c r="V58" s="162"/>
      <c r="W58" s="162"/>
      <c r="X58" s="162"/>
      <c r="Y58" s="162"/>
      <c r="Z58" s="162"/>
      <c r="AA58" s="162"/>
      <c r="AB58" s="162"/>
      <c r="AC58" s="158"/>
      <c r="AD58" s="158"/>
    </row>
    <row r="59" spans="2:30" ht="15" customHeight="1" x14ac:dyDescent="0.25">
      <c r="B59" s="20"/>
      <c r="C59" s="274" t="s">
        <v>122</v>
      </c>
      <c r="D59" s="274"/>
      <c r="E59" s="274"/>
      <c r="F59" s="274"/>
      <c r="G59" s="237">
        <v>34</v>
      </c>
      <c r="H59" s="237"/>
      <c r="I59" s="108" t="s">
        <v>40</v>
      </c>
      <c r="J59" s="125">
        <f>K55+K58</f>
        <v>2230657.5</v>
      </c>
      <c r="K59" s="238">
        <f>G59%*J59</f>
        <v>758423.55</v>
      </c>
      <c r="L59" s="239"/>
      <c r="O59" s="143" t="s">
        <v>41</v>
      </c>
      <c r="P59" s="159" t="s">
        <v>165</v>
      </c>
      <c r="Q59" s="231"/>
      <c r="R59" s="231"/>
      <c r="S59" s="231"/>
      <c r="T59" s="231"/>
      <c r="U59" s="231"/>
      <c r="V59" s="231"/>
      <c r="W59" s="231"/>
      <c r="X59" s="231"/>
      <c r="Y59" s="231"/>
      <c r="Z59" s="231"/>
      <c r="AA59" s="231"/>
      <c r="AB59" s="231"/>
      <c r="AC59" s="231"/>
      <c r="AD59" s="231"/>
    </row>
    <row r="60" spans="2:30" ht="37.5" customHeight="1" x14ac:dyDescent="0.25">
      <c r="B60" s="20"/>
      <c r="C60" s="173" t="s">
        <v>171</v>
      </c>
      <c r="D60" s="274"/>
      <c r="E60" s="274"/>
      <c r="F60" s="274"/>
      <c r="G60" s="275">
        <v>1</v>
      </c>
      <c r="H60" s="275"/>
      <c r="I60" s="108" t="s">
        <v>40</v>
      </c>
      <c r="J60" s="125">
        <f>K55+K58</f>
        <v>2230657.5</v>
      </c>
      <c r="K60" s="295">
        <f>G60%*J60</f>
        <v>22306.575000000001</v>
      </c>
      <c r="L60" s="296"/>
      <c r="P60" s="159" t="s">
        <v>167</v>
      </c>
      <c r="Q60" s="162"/>
      <c r="R60" s="162"/>
      <c r="S60" s="162"/>
      <c r="T60" s="162"/>
      <c r="U60" s="162"/>
      <c r="V60" s="162"/>
      <c r="W60" s="162"/>
      <c r="X60" s="162"/>
      <c r="Y60" s="162"/>
      <c r="Z60" s="162"/>
      <c r="AA60" s="162"/>
      <c r="AB60" s="162"/>
      <c r="AC60" s="147"/>
      <c r="AD60" s="147"/>
    </row>
    <row r="61" spans="2:30" x14ac:dyDescent="0.25">
      <c r="B61" s="20"/>
      <c r="C61" s="276" t="s">
        <v>50</v>
      </c>
      <c r="D61" s="276"/>
      <c r="E61" s="276"/>
      <c r="F61" s="276"/>
      <c r="G61" s="276"/>
      <c r="H61" s="276"/>
      <c r="I61" s="276"/>
      <c r="J61" s="276"/>
      <c r="K61" s="271">
        <f>K59+K58+K60</f>
        <v>883737.625</v>
      </c>
      <c r="L61" s="272"/>
      <c r="P61" s="131"/>
      <c r="Q61" s="131"/>
      <c r="R61" s="131"/>
      <c r="S61" s="131"/>
      <c r="T61" s="131"/>
      <c r="U61" s="131"/>
      <c r="V61" s="131"/>
      <c r="W61" s="131"/>
      <c r="X61" s="131"/>
      <c r="Y61" s="131"/>
      <c r="Z61" s="131"/>
      <c r="AA61" s="131"/>
      <c r="AB61" s="131"/>
      <c r="AC61" s="131"/>
      <c r="AD61" s="131"/>
    </row>
    <row r="62" spans="2:30" ht="6.75" customHeight="1" thickBot="1" x14ac:dyDescent="0.3">
      <c r="B62" s="16"/>
      <c r="C62" s="284"/>
      <c r="D62" s="285"/>
      <c r="E62" s="285"/>
      <c r="F62" s="285"/>
      <c r="G62" s="285"/>
      <c r="H62" s="285"/>
      <c r="I62" s="285"/>
      <c r="J62" s="285"/>
      <c r="K62" s="285"/>
      <c r="L62" s="28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ht="53.25" customHeight="1" x14ac:dyDescent="0.25">
      <c r="B64" s="287" t="s">
        <v>63</v>
      </c>
      <c r="C64" s="288"/>
      <c r="D64" s="288"/>
      <c r="E64" s="288"/>
      <c r="F64" s="288"/>
      <c r="G64" s="288"/>
      <c r="H64" s="288"/>
      <c r="I64" s="288"/>
      <c r="J64" s="288"/>
      <c r="K64" s="289">
        <f>K55+K61</f>
        <v>3011387.625</v>
      </c>
      <c r="L64" s="29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291">
        <f>E14/1000</f>
        <v>3.25</v>
      </c>
      <c r="F67" s="292"/>
      <c r="G67" s="2" t="s">
        <v>52</v>
      </c>
      <c r="H67" s="2"/>
      <c r="I67" s="2"/>
      <c r="J67" s="86" t="s">
        <v>53</v>
      </c>
      <c r="K67" s="293">
        <f>K64/E67</f>
        <v>926580.80769230775</v>
      </c>
      <c r="L67" s="294"/>
      <c r="P67" s="232" t="s">
        <v>161</v>
      </c>
      <c r="Q67" s="231"/>
      <c r="R67" s="231"/>
      <c r="S67" s="231"/>
      <c r="T67" s="231"/>
      <c r="U67" s="231"/>
      <c r="V67" s="231"/>
      <c r="W67" s="231"/>
      <c r="X67" s="231"/>
      <c r="Y67" s="231"/>
      <c r="Z67" s="231"/>
      <c r="AA67" s="231"/>
      <c r="AB67" s="231"/>
      <c r="AC67" s="231"/>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38"/>
      <c r="C71" s="339"/>
      <c r="D71" s="339"/>
      <c r="E71" s="339"/>
      <c r="F71" s="339"/>
      <c r="G71" s="339"/>
      <c r="H71" s="339"/>
      <c r="I71" s="339"/>
      <c r="J71" s="339"/>
      <c r="K71" s="339"/>
      <c r="L71" s="34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Q72" s="2"/>
    </row>
    <row r="73" spans="2:30" ht="6.75" customHeight="1" x14ac:dyDescent="0.25">
      <c r="B73" s="9"/>
      <c r="C73" s="11"/>
      <c r="D73" s="11"/>
      <c r="E73" s="11"/>
      <c r="F73" s="11"/>
      <c r="G73" s="11"/>
      <c r="H73" s="11"/>
      <c r="I73" s="11"/>
      <c r="J73" s="11"/>
      <c r="K73" s="11"/>
      <c r="L73" s="12"/>
    </row>
    <row r="74" spans="2:30" s="2" customFormat="1" x14ac:dyDescent="0.25">
      <c r="B74" s="101" t="s">
        <v>55</v>
      </c>
      <c r="C74" s="302" t="s">
        <v>1</v>
      </c>
      <c r="D74" s="302"/>
      <c r="E74" s="302"/>
      <c r="F74" s="302"/>
      <c r="G74" s="303" t="s">
        <v>2</v>
      </c>
      <c r="H74" s="303"/>
      <c r="I74" s="303" t="s">
        <v>3</v>
      </c>
      <c r="J74" s="303"/>
      <c r="K74" s="303" t="s">
        <v>4</v>
      </c>
      <c r="L74" s="304"/>
      <c r="O74" s="143"/>
      <c r="Q74" s="1"/>
    </row>
    <row r="75" spans="2:30" ht="15" x14ac:dyDescent="0.25">
      <c r="B75" s="72"/>
      <c r="C75" s="180"/>
      <c r="D75" s="180"/>
      <c r="E75" s="180"/>
      <c r="F75" s="180"/>
      <c r="G75" s="177" t="s">
        <v>146</v>
      </c>
      <c r="H75" s="177"/>
      <c r="I75" s="177" t="s">
        <v>147</v>
      </c>
      <c r="J75" s="177"/>
      <c r="K75" s="194">
        <v>44751</v>
      </c>
      <c r="L75" s="195"/>
      <c r="P75" s="159" t="s">
        <v>148</v>
      </c>
      <c r="Q75" s="158"/>
      <c r="R75" s="158"/>
      <c r="S75" s="158"/>
      <c r="T75" s="158"/>
      <c r="U75" s="158"/>
    </row>
    <row r="76" spans="2:30" x14ac:dyDescent="0.25">
      <c r="B76" s="72"/>
      <c r="C76" s="180"/>
      <c r="D76" s="180"/>
      <c r="E76" s="180"/>
      <c r="F76" s="180"/>
      <c r="G76" s="177"/>
      <c r="H76" s="177"/>
      <c r="I76" s="177"/>
      <c r="J76" s="177"/>
      <c r="K76" s="194"/>
      <c r="L76" s="195"/>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297" t="s">
        <v>86</v>
      </c>
      <c r="D79" s="297"/>
      <c r="E79" s="297"/>
      <c r="F79" s="297"/>
      <c r="G79" s="297"/>
      <c r="H79" s="297"/>
      <c r="I79" s="297"/>
      <c r="J79" s="297"/>
      <c r="K79" s="297"/>
      <c r="L79" s="298"/>
    </row>
    <row r="80" spans="2:30" ht="6.6" customHeight="1" x14ac:dyDescent="0.25">
      <c r="C80" s="165"/>
      <c r="D80" s="165"/>
      <c r="E80" s="165"/>
      <c r="F80" s="165"/>
      <c r="G80" s="165"/>
      <c r="H80" s="165"/>
      <c r="I80" s="165"/>
      <c r="J80" s="165"/>
      <c r="K80" s="165"/>
      <c r="L80" s="165"/>
    </row>
    <row r="81" spans="3:12" x14ac:dyDescent="0.25">
      <c r="C81" s="165"/>
      <c r="D81" s="165"/>
      <c r="E81" s="165"/>
      <c r="F81" s="165"/>
      <c r="G81" s="165"/>
      <c r="H81" s="165"/>
      <c r="I81" s="165"/>
      <c r="J81" s="165"/>
      <c r="K81" s="165"/>
      <c r="L81" s="165"/>
    </row>
    <row r="82" spans="3:12" ht="12" customHeight="1" x14ac:dyDescent="0.25">
      <c r="C82" s="165"/>
      <c r="D82" s="165"/>
      <c r="E82" s="165"/>
      <c r="F82" s="165"/>
      <c r="G82" s="165"/>
      <c r="H82" s="165"/>
      <c r="I82" s="165"/>
      <c r="J82" s="165"/>
      <c r="K82" s="165"/>
      <c r="L82" s="165"/>
    </row>
  </sheetData>
  <sheetProtection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S7:X7"/>
    <mergeCell ref="P8:AB8"/>
    <mergeCell ref="P9:AB9"/>
    <mergeCell ref="P14:AE14"/>
    <mergeCell ref="P16:AE16"/>
    <mergeCell ref="P18:AE18"/>
    <mergeCell ref="P12:AA12"/>
    <mergeCell ref="P75:U75"/>
    <mergeCell ref="P24:W24"/>
    <mergeCell ref="P42:AB42"/>
    <mergeCell ref="P52:Z52"/>
    <mergeCell ref="P58:AD58"/>
    <mergeCell ref="P67:AC67"/>
    <mergeCell ref="Y7:AB7"/>
    <mergeCell ref="P60:AB60"/>
    <mergeCell ref="P59:AD59"/>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14</xdr:row>
                    <xdr:rowOff>66675</xdr:rowOff>
                  </from>
                  <to>
                    <xdr:col>10</xdr:col>
                    <xdr:colOff>238125</xdr:colOff>
                    <xdr:row>15</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14</xdr:row>
                    <xdr:rowOff>66675</xdr:rowOff>
                  </from>
                  <to>
                    <xdr:col>10</xdr:col>
                    <xdr:colOff>238125</xdr:colOff>
                    <xdr:row>15</xdr:row>
                    <xdr:rowOff>171450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O35" sqref="O35"/>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11" width="16.42578125" style="1" customWidth="1"/>
    <col min="12" max="12" width="21.42578125" style="1" customWidth="1"/>
    <col min="13" max="13" width="9.28515625" style="1" customWidth="1"/>
    <col min="14" max="14" width="2.28515625" style="1" customWidth="1"/>
    <col min="15" max="16384" width="9.140625" style="1"/>
  </cols>
  <sheetData>
    <row r="2" spans="1:30" ht="15.75" customHeight="1" x14ac:dyDescent="0.25">
      <c r="A2" s="223" t="s">
        <v>110</v>
      </c>
      <c r="B2" s="223"/>
      <c r="C2" s="223"/>
      <c r="D2" s="223"/>
      <c r="E2" s="223"/>
      <c r="F2" s="223"/>
      <c r="G2" s="223"/>
      <c r="H2" s="223"/>
      <c r="I2" s="223"/>
      <c r="J2" s="223"/>
      <c r="K2" s="223"/>
      <c r="L2" s="223"/>
      <c r="M2" s="223"/>
    </row>
    <row r="3" spans="1:30" ht="15" customHeight="1" x14ac:dyDescent="0.25">
      <c r="A3" s="223"/>
      <c r="B3" s="223"/>
      <c r="C3" s="223"/>
      <c r="D3" s="223"/>
      <c r="E3" s="223"/>
      <c r="F3" s="223"/>
      <c r="G3" s="223"/>
      <c r="H3" s="223"/>
      <c r="I3" s="223"/>
      <c r="J3" s="223"/>
      <c r="K3" s="223"/>
      <c r="L3" s="223"/>
      <c r="M3" s="223"/>
    </row>
    <row r="4" spans="1:30" ht="15" customHeight="1" x14ac:dyDescent="0.25">
      <c r="A4" s="223"/>
      <c r="B4" s="223"/>
      <c r="C4" s="223"/>
      <c r="D4" s="223"/>
      <c r="E4" s="223"/>
      <c r="F4" s="223"/>
      <c r="G4" s="223"/>
      <c r="H4" s="223"/>
      <c r="I4" s="223"/>
      <c r="J4" s="223"/>
      <c r="K4" s="223"/>
      <c r="L4" s="223"/>
      <c r="M4" s="223"/>
    </row>
    <row r="5" spans="1:30" ht="15" customHeight="1" x14ac:dyDescent="0.25">
      <c r="A5" s="223"/>
      <c r="B5" s="223"/>
      <c r="C5" s="223"/>
      <c r="D5" s="223"/>
      <c r="E5" s="223"/>
      <c r="F5" s="223"/>
      <c r="G5" s="223"/>
      <c r="H5" s="223"/>
      <c r="I5" s="223"/>
      <c r="J5" s="223"/>
      <c r="K5" s="223"/>
      <c r="L5" s="223"/>
      <c r="M5" s="223"/>
    </row>
    <row r="6" spans="1:30" ht="6" customHeight="1" x14ac:dyDescent="0.25">
      <c r="A6" s="223"/>
      <c r="B6" s="223"/>
      <c r="C6" s="223"/>
      <c r="D6" s="223"/>
      <c r="E6" s="223"/>
      <c r="F6" s="223"/>
      <c r="G6" s="223"/>
      <c r="H6" s="223"/>
      <c r="I6" s="223"/>
      <c r="J6" s="223"/>
      <c r="K6" s="223"/>
      <c r="L6" s="223"/>
      <c r="M6" s="223"/>
    </row>
    <row r="7" spans="1:30" ht="46.9" customHeight="1" thickBot="1" x14ac:dyDescent="0.25">
      <c r="A7" s="327" t="s">
        <v>120</v>
      </c>
      <c r="B7" s="327"/>
      <c r="C7" s="327"/>
      <c r="D7" s="327"/>
      <c r="E7" s="327"/>
      <c r="F7" s="327"/>
      <c r="G7" s="327"/>
      <c r="H7" s="327"/>
      <c r="I7" s="327"/>
      <c r="J7" s="327"/>
      <c r="K7" s="327"/>
      <c r="L7" s="327"/>
      <c r="M7" s="327"/>
      <c r="O7" s="133" t="s">
        <v>124</v>
      </c>
    </row>
    <row r="8" spans="1:30" ht="15" customHeight="1" x14ac:dyDescent="0.25">
      <c r="A8" s="328" t="s">
        <v>5</v>
      </c>
      <c r="B8" s="329"/>
      <c r="C8" s="329"/>
      <c r="D8" s="330" t="str">
        <f>'Option Comparison Costs'!E8</f>
        <v>R5 - Navan Road - Dublin</v>
      </c>
      <c r="E8" s="331"/>
      <c r="F8" s="331"/>
      <c r="G8" s="331"/>
      <c r="H8" s="331"/>
      <c r="I8" s="331"/>
      <c r="J8" s="331"/>
      <c r="K8" s="331"/>
      <c r="L8" s="331"/>
      <c r="M8" s="332"/>
    </row>
    <row r="9" spans="1:30" ht="6.75" customHeight="1" x14ac:dyDescent="0.25">
      <c r="A9" s="324"/>
      <c r="B9" s="325"/>
      <c r="C9" s="325"/>
      <c r="D9" s="325"/>
      <c r="E9" s="325"/>
      <c r="F9" s="325"/>
      <c r="G9" s="325"/>
      <c r="H9" s="325"/>
      <c r="I9" s="325"/>
      <c r="J9" s="325"/>
      <c r="K9" s="325"/>
      <c r="L9" s="325"/>
      <c r="M9" s="326"/>
    </row>
    <row r="10" spans="1:30" ht="15" customHeight="1" x14ac:dyDescent="0.25">
      <c r="A10" s="318" t="s">
        <v>100</v>
      </c>
      <c r="B10" s="221"/>
      <c r="C10" s="221"/>
      <c r="D10" s="319" t="str">
        <f>'Option Comparison Costs'!E10</f>
        <v>DLR/22/001 5G</v>
      </c>
      <c r="E10" s="333"/>
      <c r="F10" s="221" t="s">
        <v>101</v>
      </c>
      <c r="G10" s="221"/>
      <c r="H10" s="221"/>
      <c r="I10" s="221"/>
      <c r="J10" s="148"/>
      <c r="K10" s="148"/>
      <c r="L10" s="322" t="str">
        <f>'Option Comparison Costs'!L10</f>
        <v>Sally Gate - South Dublin Council</v>
      </c>
      <c r="M10" s="323"/>
      <c r="O10" s="159" t="s">
        <v>169</v>
      </c>
      <c r="P10" s="158"/>
      <c r="Q10" s="158"/>
      <c r="R10" s="158"/>
      <c r="S10" s="158"/>
      <c r="T10" s="158"/>
      <c r="U10" s="158"/>
      <c r="V10" s="158"/>
      <c r="W10" s="158"/>
      <c r="X10" s="158"/>
      <c r="Y10" s="158"/>
      <c r="Z10" s="158"/>
      <c r="AA10" s="158"/>
      <c r="AB10" s="158"/>
      <c r="AC10" s="158"/>
      <c r="AD10" s="158"/>
    </row>
    <row r="11" spans="1:30" ht="6.75" customHeight="1" x14ac:dyDescent="0.25">
      <c r="A11" s="324"/>
      <c r="B11" s="325"/>
      <c r="C11" s="325"/>
      <c r="D11" s="325"/>
      <c r="E11" s="325"/>
      <c r="F11" s="325"/>
      <c r="G11" s="325"/>
      <c r="H11" s="325"/>
      <c r="I11" s="325"/>
      <c r="J11" s="325"/>
      <c r="K11" s="325"/>
      <c r="L11" s="325"/>
      <c r="M11" s="326"/>
    </row>
    <row r="12" spans="1:30" ht="15" customHeight="1" x14ac:dyDescent="0.25">
      <c r="A12" s="318" t="s">
        <v>102</v>
      </c>
      <c r="B12" s="221"/>
      <c r="C12" s="221"/>
      <c r="D12" s="319" t="s">
        <v>174</v>
      </c>
      <c r="E12" s="333"/>
      <c r="F12" s="334" t="s">
        <v>103</v>
      </c>
      <c r="G12" s="321"/>
      <c r="H12" s="321"/>
      <c r="I12" s="321"/>
      <c r="J12" s="153"/>
      <c r="K12" s="153"/>
      <c r="L12" s="322">
        <f>'Option Comparison Costs'!L12</f>
        <v>44751</v>
      </c>
      <c r="M12" s="323"/>
      <c r="O12" s="159" t="s">
        <v>169</v>
      </c>
      <c r="P12" s="158"/>
      <c r="Q12" s="158"/>
      <c r="R12" s="158"/>
      <c r="S12" s="158"/>
      <c r="T12" s="158"/>
      <c r="U12" s="158"/>
      <c r="V12" s="158"/>
      <c r="W12" s="158"/>
      <c r="X12" s="158"/>
      <c r="Y12" s="158"/>
      <c r="Z12" s="158"/>
      <c r="AA12" s="158"/>
      <c r="AB12" s="158"/>
      <c r="AC12" s="158"/>
      <c r="AD12" s="158"/>
    </row>
    <row r="13" spans="1:30" ht="6.75" customHeight="1" x14ac:dyDescent="0.25">
      <c r="A13" s="324"/>
      <c r="B13" s="325"/>
      <c r="C13" s="325"/>
      <c r="D13" s="325"/>
      <c r="E13" s="325"/>
      <c r="F13" s="325"/>
      <c r="G13" s="325"/>
      <c r="H13" s="325"/>
      <c r="I13" s="325"/>
      <c r="J13" s="325"/>
      <c r="K13" s="325"/>
      <c r="L13" s="325"/>
      <c r="M13" s="326"/>
    </row>
    <row r="14" spans="1:30" ht="14.45" customHeight="1" x14ac:dyDescent="0.25">
      <c r="A14" s="318" t="s">
        <v>104</v>
      </c>
      <c r="B14" s="221"/>
      <c r="C14" s="221"/>
      <c r="D14" s="319" t="str">
        <f>'Option Comparison Costs'!E14</f>
        <v>South Dublin Council</v>
      </c>
      <c r="E14" s="320"/>
      <c r="F14" s="321" t="s">
        <v>17</v>
      </c>
      <c r="G14" s="321"/>
      <c r="H14" s="321"/>
      <c r="I14" s="321"/>
      <c r="J14" s="153"/>
      <c r="K14" s="153"/>
      <c r="L14" s="322" t="str">
        <f>'Option Comparison Costs'!L14</f>
        <v>Q3 2022</v>
      </c>
      <c r="M14" s="323"/>
      <c r="O14" s="159" t="s">
        <v>169</v>
      </c>
      <c r="P14" s="158"/>
      <c r="Q14" s="158"/>
      <c r="R14" s="158"/>
      <c r="S14" s="158"/>
      <c r="T14" s="158"/>
      <c r="U14" s="158"/>
      <c r="V14" s="158"/>
      <c r="W14" s="158"/>
      <c r="X14" s="158"/>
      <c r="Y14" s="158"/>
      <c r="Z14" s="158"/>
      <c r="AA14" s="158"/>
      <c r="AB14" s="158"/>
      <c r="AC14" s="158"/>
      <c r="AD14" s="158"/>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112</v>
      </c>
      <c r="C16" s="114"/>
      <c r="D16" s="114"/>
      <c r="E16" s="114"/>
      <c r="F16" s="114"/>
      <c r="G16" s="114"/>
      <c r="H16" s="114"/>
      <c r="I16" s="342" t="s">
        <v>175</v>
      </c>
      <c r="J16" s="342" t="s">
        <v>176</v>
      </c>
      <c r="K16" s="343" t="s">
        <v>177</v>
      </c>
      <c r="L16" s="344" t="s">
        <v>178</v>
      </c>
      <c r="M16" s="345"/>
    </row>
    <row r="17" spans="1:30" ht="15" customHeight="1" x14ac:dyDescent="0.25">
      <c r="A17" s="67"/>
      <c r="B17" s="149">
        <v>1.1000000000000001</v>
      </c>
      <c r="C17" s="312" t="s">
        <v>105</v>
      </c>
      <c r="D17" s="313"/>
      <c r="E17" s="314"/>
      <c r="F17" s="315">
        <v>1</v>
      </c>
      <c r="G17" s="315"/>
      <c r="H17" s="152" t="s">
        <v>41</v>
      </c>
      <c r="I17" s="119">
        <f>SUM('Option Nr 4'!K44:L44)</f>
        <v>20000</v>
      </c>
      <c r="J17" s="354">
        <v>23</v>
      </c>
      <c r="K17" s="341">
        <f>I17/100*J17</f>
        <v>4600</v>
      </c>
      <c r="L17" s="316">
        <f>K17+I17</f>
        <v>24600</v>
      </c>
      <c r="M17" s="317"/>
      <c r="O17" s="159" t="s">
        <v>170</v>
      </c>
      <c r="P17" s="158"/>
      <c r="Q17" s="158"/>
      <c r="R17" s="158"/>
      <c r="S17" s="158"/>
      <c r="T17" s="158"/>
      <c r="U17" s="158"/>
      <c r="V17" s="158"/>
      <c r="W17" s="158"/>
      <c r="X17" s="158"/>
      <c r="Y17" s="158"/>
      <c r="Z17" s="158"/>
      <c r="AA17" s="158"/>
      <c r="AB17" s="158"/>
      <c r="AC17" s="158"/>
      <c r="AD17" s="158"/>
    </row>
    <row r="18" spans="1:30" ht="15" customHeight="1" x14ac:dyDescent="0.25">
      <c r="A18" s="67"/>
      <c r="B18" s="149">
        <v>1.2</v>
      </c>
      <c r="C18" s="312" t="s">
        <v>94</v>
      </c>
      <c r="D18" s="313"/>
      <c r="E18" s="314"/>
      <c r="F18" s="315">
        <v>1</v>
      </c>
      <c r="G18" s="315"/>
      <c r="H18" s="152" t="s">
        <v>41</v>
      </c>
      <c r="I18" s="119">
        <f>SUM('Option Nr 4'!K45:L45)</f>
        <v>18000</v>
      </c>
      <c r="J18" s="354">
        <v>23</v>
      </c>
      <c r="K18" s="341">
        <f t="shared" ref="K18:K29" si="0">I18/100*J18</f>
        <v>4140</v>
      </c>
      <c r="L18" s="316">
        <f t="shared" ref="L18:L29" si="1">K18+I18</f>
        <v>22140</v>
      </c>
      <c r="M18" s="317"/>
      <c r="O18" s="159" t="s">
        <v>170</v>
      </c>
      <c r="P18" s="158"/>
      <c r="Q18" s="158"/>
      <c r="R18" s="158"/>
      <c r="S18" s="158"/>
      <c r="T18" s="158"/>
      <c r="U18" s="158"/>
      <c r="V18" s="158"/>
      <c r="W18" s="158"/>
      <c r="X18" s="158"/>
      <c r="Y18" s="158"/>
      <c r="Z18" s="158"/>
      <c r="AA18" s="158"/>
      <c r="AB18" s="158"/>
      <c r="AC18" s="158"/>
      <c r="AD18" s="158"/>
    </row>
    <row r="19" spans="1:30" ht="15" customHeight="1" x14ac:dyDescent="0.25">
      <c r="A19" s="67"/>
      <c r="B19" s="149">
        <v>1.3</v>
      </c>
      <c r="C19" s="312" t="s">
        <v>95</v>
      </c>
      <c r="D19" s="313"/>
      <c r="E19" s="314"/>
      <c r="F19" s="315">
        <v>1</v>
      </c>
      <c r="G19" s="315"/>
      <c r="H19" s="152" t="s">
        <v>41</v>
      </c>
      <c r="I19" s="119">
        <f>SUM('Option Nr 4'!K46:L46)</f>
        <v>20000</v>
      </c>
      <c r="J19" s="354">
        <v>23</v>
      </c>
      <c r="K19" s="341">
        <f t="shared" si="0"/>
        <v>4600</v>
      </c>
      <c r="L19" s="316">
        <f t="shared" si="1"/>
        <v>24600</v>
      </c>
      <c r="M19" s="317"/>
      <c r="O19" s="159" t="s">
        <v>170</v>
      </c>
      <c r="P19" s="158"/>
      <c r="Q19" s="158"/>
      <c r="R19" s="158"/>
      <c r="S19" s="158"/>
      <c r="T19" s="158"/>
      <c r="U19" s="158"/>
      <c r="V19" s="158"/>
      <c r="W19" s="158"/>
      <c r="X19" s="158"/>
      <c r="Y19" s="158"/>
      <c r="Z19" s="158"/>
      <c r="AA19" s="158"/>
      <c r="AB19" s="158"/>
      <c r="AC19" s="158"/>
      <c r="AD19" s="158"/>
    </row>
    <row r="20" spans="1:30" ht="15" customHeight="1" x14ac:dyDescent="0.25">
      <c r="A20" s="67"/>
      <c r="B20" s="149">
        <v>1.4</v>
      </c>
      <c r="C20" s="312" t="s">
        <v>96</v>
      </c>
      <c r="D20" s="313"/>
      <c r="E20" s="314"/>
      <c r="F20" s="315">
        <v>1</v>
      </c>
      <c r="G20" s="315"/>
      <c r="H20" s="152" t="s">
        <v>41</v>
      </c>
      <c r="I20" s="119">
        <f>SUM('Option Nr 4'!K47:L47)</f>
        <v>12000</v>
      </c>
      <c r="J20" s="354">
        <v>23</v>
      </c>
      <c r="K20" s="341">
        <f t="shared" si="0"/>
        <v>2760</v>
      </c>
      <c r="L20" s="316">
        <f t="shared" si="1"/>
        <v>14760</v>
      </c>
      <c r="M20" s="317"/>
      <c r="O20" s="159" t="s">
        <v>170</v>
      </c>
      <c r="P20" s="158"/>
      <c r="Q20" s="158"/>
      <c r="R20" s="158"/>
      <c r="S20" s="158"/>
      <c r="T20" s="158"/>
      <c r="U20" s="158"/>
      <c r="V20" s="158"/>
      <c r="W20" s="158"/>
      <c r="X20" s="158"/>
      <c r="Y20" s="158"/>
      <c r="Z20" s="158"/>
      <c r="AA20" s="158"/>
      <c r="AB20" s="158"/>
      <c r="AC20" s="158"/>
      <c r="AD20" s="158"/>
    </row>
    <row r="21" spans="1:30" ht="15" customHeight="1" x14ac:dyDescent="0.25">
      <c r="A21" s="67"/>
      <c r="B21" s="149">
        <v>1.5</v>
      </c>
      <c r="C21" s="312" t="s">
        <v>97</v>
      </c>
      <c r="D21" s="313"/>
      <c r="E21" s="314"/>
      <c r="F21" s="315">
        <v>1</v>
      </c>
      <c r="G21" s="315"/>
      <c r="H21" s="152" t="s">
        <v>41</v>
      </c>
      <c r="I21" s="119">
        <f>SUM('Option Nr 4'!K48:L48)</f>
        <v>30000</v>
      </c>
      <c r="J21" s="354">
        <v>23</v>
      </c>
      <c r="K21" s="341">
        <f t="shared" si="0"/>
        <v>6900</v>
      </c>
      <c r="L21" s="316">
        <f t="shared" si="1"/>
        <v>36900</v>
      </c>
      <c r="M21" s="317"/>
      <c r="O21" s="159" t="s">
        <v>170</v>
      </c>
      <c r="P21" s="158"/>
      <c r="Q21" s="158"/>
      <c r="R21" s="158"/>
      <c r="S21" s="158"/>
      <c r="T21" s="158"/>
      <c r="U21" s="158"/>
      <c r="V21" s="158"/>
      <c r="W21" s="158"/>
      <c r="X21" s="158"/>
      <c r="Y21" s="158"/>
      <c r="Z21" s="158"/>
      <c r="AA21" s="158"/>
      <c r="AB21" s="158"/>
      <c r="AC21" s="158"/>
      <c r="AD21" s="158"/>
    </row>
    <row r="22" spans="1:30" ht="15" customHeight="1" x14ac:dyDescent="0.25">
      <c r="A22" s="67"/>
      <c r="B22" s="149">
        <v>1.6</v>
      </c>
      <c r="C22" s="312" t="s">
        <v>98</v>
      </c>
      <c r="D22" s="313"/>
      <c r="E22" s="314"/>
      <c r="F22" s="315">
        <v>1</v>
      </c>
      <c r="G22" s="315"/>
      <c r="H22" s="152" t="s">
        <v>41</v>
      </c>
      <c r="I22" s="119">
        <f>SUM('Option Nr 4'!K49:L49)</f>
        <v>28000</v>
      </c>
      <c r="J22" s="354">
        <v>23</v>
      </c>
      <c r="K22" s="341">
        <f t="shared" si="0"/>
        <v>6440</v>
      </c>
      <c r="L22" s="316">
        <f t="shared" si="1"/>
        <v>34440</v>
      </c>
      <c r="M22" s="317"/>
      <c r="O22" s="159" t="s">
        <v>170</v>
      </c>
      <c r="P22" s="158"/>
      <c r="Q22" s="158"/>
      <c r="R22" s="158"/>
      <c r="S22" s="158"/>
      <c r="T22" s="158"/>
      <c r="U22" s="158"/>
      <c r="V22" s="158"/>
      <c r="W22" s="158"/>
      <c r="X22" s="158"/>
      <c r="Y22" s="158"/>
      <c r="Z22" s="158"/>
      <c r="AA22" s="158"/>
      <c r="AB22" s="158"/>
      <c r="AC22" s="158"/>
      <c r="AD22" s="158"/>
    </row>
    <row r="23" spans="1:30" ht="15" customHeight="1" x14ac:dyDescent="0.25">
      <c r="A23" s="67"/>
      <c r="B23" s="149">
        <v>1.7</v>
      </c>
      <c r="C23" s="312" t="s">
        <v>99</v>
      </c>
      <c r="D23" s="313"/>
      <c r="E23" s="314"/>
      <c r="F23" s="315">
        <v>1</v>
      </c>
      <c r="G23" s="315"/>
      <c r="H23" s="152" t="s">
        <v>41</v>
      </c>
      <c r="I23" s="119">
        <f>SUM('Option Nr 4'!K50:L50)</f>
        <v>7500</v>
      </c>
      <c r="J23" s="354">
        <v>23</v>
      </c>
      <c r="K23" s="341">
        <f t="shared" si="0"/>
        <v>1725</v>
      </c>
      <c r="L23" s="316">
        <f t="shared" si="1"/>
        <v>9225</v>
      </c>
      <c r="M23" s="317"/>
      <c r="O23" s="159" t="s">
        <v>170</v>
      </c>
      <c r="P23" s="158"/>
      <c r="Q23" s="158"/>
      <c r="R23" s="158"/>
      <c r="S23" s="158"/>
      <c r="T23" s="158"/>
      <c r="U23" s="158"/>
      <c r="V23" s="158"/>
      <c r="W23" s="158"/>
      <c r="X23" s="158"/>
      <c r="Y23" s="158"/>
      <c r="Z23" s="158"/>
      <c r="AA23" s="158"/>
      <c r="AB23" s="158"/>
      <c r="AC23" s="158"/>
      <c r="AD23" s="158"/>
    </row>
    <row r="24" spans="1:30" ht="15" customHeight="1" x14ac:dyDescent="0.25">
      <c r="A24" s="67"/>
      <c r="B24" s="149">
        <v>1.8</v>
      </c>
      <c r="C24" s="312" t="s">
        <v>179</v>
      </c>
      <c r="D24" s="313"/>
      <c r="E24" s="314"/>
      <c r="F24" s="315">
        <v>1</v>
      </c>
      <c r="G24" s="315"/>
      <c r="H24" s="152" t="s">
        <v>41</v>
      </c>
      <c r="I24" s="119">
        <f>SUM('Option Nr 4'!K51:L51)</f>
        <v>91650</v>
      </c>
      <c r="J24" s="354">
        <v>13.5</v>
      </c>
      <c r="K24" s="341">
        <f t="shared" si="0"/>
        <v>12372.75</v>
      </c>
      <c r="L24" s="316">
        <f>K24+I24</f>
        <v>104022.75</v>
      </c>
      <c r="M24" s="317"/>
      <c r="O24" s="159" t="s">
        <v>170</v>
      </c>
      <c r="P24" s="158"/>
      <c r="Q24" s="158"/>
      <c r="R24" s="158"/>
      <c r="S24" s="158"/>
      <c r="T24" s="158"/>
      <c r="U24" s="158"/>
      <c r="V24" s="158"/>
      <c r="W24" s="158"/>
      <c r="X24" s="158"/>
      <c r="Y24" s="158"/>
      <c r="Z24" s="158"/>
      <c r="AA24" s="158"/>
      <c r="AB24" s="158"/>
      <c r="AC24" s="158"/>
      <c r="AD24" s="158"/>
    </row>
    <row r="25" spans="1:30" ht="15" customHeight="1" x14ac:dyDescent="0.25">
      <c r="A25" s="67"/>
      <c r="B25" s="149">
        <v>1.9</v>
      </c>
      <c r="C25" s="312" t="s">
        <v>180</v>
      </c>
      <c r="D25" s="313"/>
      <c r="E25" s="314"/>
      <c r="F25" s="315">
        <v>1</v>
      </c>
      <c r="G25" s="315"/>
      <c r="H25" s="152" t="s">
        <v>41</v>
      </c>
      <c r="I25" s="119">
        <f>SUM('Option Nr 4'!K52:L52)</f>
        <v>67500</v>
      </c>
      <c r="J25" s="354"/>
      <c r="K25" s="341"/>
      <c r="L25" s="316">
        <f>K25+I25</f>
        <v>67500</v>
      </c>
      <c r="M25" s="317"/>
      <c r="O25" s="159" t="s">
        <v>170</v>
      </c>
      <c r="P25" s="158"/>
      <c r="Q25" s="158"/>
      <c r="R25" s="158"/>
      <c r="S25" s="158"/>
      <c r="T25" s="158"/>
      <c r="U25" s="158"/>
      <c r="V25" s="158"/>
      <c r="W25" s="158"/>
      <c r="X25" s="158"/>
      <c r="Y25" s="158"/>
      <c r="Z25" s="158"/>
      <c r="AA25" s="158"/>
      <c r="AB25" s="158"/>
      <c r="AC25" s="158"/>
      <c r="AD25" s="158"/>
    </row>
    <row r="26" spans="1:30" ht="15" customHeight="1" x14ac:dyDescent="0.25">
      <c r="A26" s="67"/>
      <c r="B26" s="77">
        <v>1.1000000000000001</v>
      </c>
      <c r="C26" s="312" t="s">
        <v>181</v>
      </c>
      <c r="D26" s="313"/>
      <c r="E26" s="314"/>
      <c r="F26" s="315">
        <v>1</v>
      </c>
      <c r="G26" s="315"/>
      <c r="H26" s="152" t="s">
        <v>41</v>
      </c>
      <c r="I26" s="119">
        <f>SUM('Option Nr 4'!K40:L40)</f>
        <v>1833000</v>
      </c>
      <c r="J26" s="354">
        <v>13.5</v>
      </c>
      <c r="K26" s="341">
        <f t="shared" si="0"/>
        <v>247455</v>
      </c>
      <c r="L26" s="316">
        <f t="shared" si="1"/>
        <v>2080455</v>
      </c>
      <c r="M26" s="317"/>
      <c r="O26" s="159" t="s">
        <v>170</v>
      </c>
      <c r="P26" s="158"/>
      <c r="Q26" s="158"/>
      <c r="R26" s="158"/>
      <c r="S26" s="158"/>
      <c r="T26" s="158"/>
      <c r="U26" s="158"/>
      <c r="V26" s="158"/>
      <c r="W26" s="158"/>
      <c r="X26" s="158"/>
      <c r="Y26" s="158"/>
      <c r="Z26" s="158"/>
      <c r="AA26" s="158"/>
      <c r="AB26" s="158"/>
      <c r="AC26" s="158"/>
      <c r="AD26" s="158"/>
    </row>
    <row r="27" spans="1:30" ht="15" customHeight="1" x14ac:dyDescent="0.25">
      <c r="A27" s="67"/>
      <c r="B27" s="149">
        <v>1.1100000000000001</v>
      </c>
      <c r="C27" s="312" t="s">
        <v>182</v>
      </c>
      <c r="D27" s="313"/>
      <c r="E27" s="314"/>
      <c r="F27" s="315">
        <v>1</v>
      </c>
      <c r="G27" s="315"/>
      <c r="H27" s="152" t="s">
        <v>41</v>
      </c>
      <c r="I27" s="119">
        <f>SUM('Option Nr 4'!K58:L58)</f>
        <v>103007.5</v>
      </c>
      <c r="J27" s="354">
        <v>13.5</v>
      </c>
      <c r="K27" s="341">
        <f t="shared" si="0"/>
        <v>13906.012500000001</v>
      </c>
      <c r="L27" s="316">
        <f t="shared" si="1"/>
        <v>116913.5125</v>
      </c>
      <c r="M27" s="317"/>
      <c r="O27" s="159" t="s">
        <v>170</v>
      </c>
      <c r="P27" s="158"/>
      <c r="Q27" s="158"/>
      <c r="R27" s="158"/>
      <c r="S27" s="158"/>
      <c r="T27" s="158"/>
      <c r="U27" s="158"/>
      <c r="V27" s="158"/>
      <c r="W27" s="158"/>
      <c r="X27" s="158"/>
      <c r="Y27" s="158"/>
      <c r="Z27" s="158"/>
      <c r="AA27" s="158"/>
      <c r="AB27" s="158"/>
      <c r="AC27" s="158"/>
      <c r="AD27" s="158"/>
    </row>
    <row r="28" spans="1:30" ht="15" customHeight="1" x14ac:dyDescent="0.25">
      <c r="A28" s="67"/>
      <c r="B28" s="149">
        <v>1.1200000000000001</v>
      </c>
      <c r="C28" s="312" t="s">
        <v>183</v>
      </c>
      <c r="D28" s="313"/>
      <c r="E28" s="314"/>
      <c r="F28" s="315">
        <v>1</v>
      </c>
      <c r="G28" s="315"/>
      <c r="H28" s="152" t="s">
        <v>41</v>
      </c>
      <c r="I28" s="119">
        <f>SUM('Option Nr 4'!K59:L59)</f>
        <v>758423.55</v>
      </c>
      <c r="J28" s="354">
        <v>13.5</v>
      </c>
      <c r="K28" s="341">
        <f t="shared" si="0"/>
        <v>102387.17925000002</v>
      </c>
      <c r="L28" s="316">
        <f t="shared" si="1"/>
        <v>860810.72925000009</v>
      </c>
      <c r="M28" s="317"/>
      <c r="O28" s="159" t="s">
        <v>170</v>
      </c>
      <c r="P28" s="158"/>
      <c r="Q28" s="158"/>
      <c r="R28" s="158"/>
      <c r="S28" s="158"/>
      <c r="T28" s="158"/>
      <c r="U28" s="158"/>
      <c r="V28" s="158"/>
      <c r="W28" s="158"/>
      <c r="X28" s="158"/>
      <c r="Y28" s="158"/>
      <c r="Z28" s="158"/>
      <c r="AA28" s="158"/>
      <c r="AB28" s="158"/>
      <c r="AC28" s="158"/>
      <c r="AD28" s="158"/>
    </row>
    <row r="29" spans="1:30" ht="15" customHeight="1" x14ac:dyDescent="0.25">
      <c r="A29" s="67"/>
      <c r="B29" s="149">
        <v>1.1299999999999999</v>
      </c>
      <c r="C29" s="312" t="s">
        <v>184</v>
      </c>
      <c r="D29" s="313"/>
      <c r="E29" s="314"/>
      <c r="F29" s="315">
        <v>1</v>
      </c>
      <c r="G29" s="315"/>
      <c r="H29" s="152" t="s">
        <v>41</v>
      </c>
      <c r="I29" s="119">
        <f>SUM('Option Nr 4'!K60:L60)</f>
        <v>22306.575000000001</v>
      </c>
      <c r="J29" s="354">
        <v>13.5</v>
      </c>
      <c r="K29" s="341">
        <f t="shared" si="0"/>
        <v>3011.3876250000003</v>
      </c>
      <c r="L29" s="316">
        <f t="shared" si="1"/>
        <v>25317.962625</v>
      </c>
      <c r="M29" s="317"/>
      <c r="O29" s="159" t="s">
        <v>170</v>
      </c>
      <c r="P29" s="158"/>
      <c r="Q29" s="158"/>
      <c r="R29" s="158"/>
      <c r="S29" s="158"/>
      <c r="T29" s="158"/>
      <c r="U29" s="158"/>
      <c r="V29" s="158"/>
      <c r="W29" s="158"/>
      <c r="X29" s="158"/>
      <c r="Y29" s="158"/>
      <c r="Z29" s="158"/>
      <c r="AA29" s="158"/>
      <c r="AB29" s="158"/>
      <c r="AC29" s="158"/>
      <c r="AD29" s="158"/>
    </row>
    <row r="30" spans="1:30" ht="15" customHeight="1" x14ac:dyDescent="0.25">
      <c r="A30" s="67"/>
      <c r="B30" s="154"/>
      <c r="C30" s="155"/>
      <c r="D30" s="155"/>
      <c r="E30" s="155"/>
      <c r="F30" s="346" t="s">
        <v>185</v>
      </c>
      <c r="G30" s="347"/>
      <c r="H30" s="348"/>
      <c r="I30" s="349">
        <f>SUM(I17:I29)</f>
        <v>3011387.625</v>
      </c>
      <c r="J30" s="155"/>
      <c r="K30" s="155"/>
      <c r="L30" s="155"/>
      <c r="M30" s="156"/>
      <c r="O30" s="150"/>
      <c r="P30" s="151"/>
      <c r="Q30" s="151"/>
      <c r="R30" s="151"/>
      <c r="S30" s="151"/>
      <c r="T30" s="151"/>
      <c r="U30" s="151"/>
      <c r="V30" s="151"/>
      <c r="W30" s="151"/>
      <c r="X30" s="151"/>
      <c r="Y30" s="151"/>
      <c r="Z30" s="151"/>
      <c r="AA30" s="151"/>
      <c r="AB30" s="151"/>
      <c r="AC30" s="151"/>
      <c r="AD30" s="151"/>
    </row>
    <row r="31" spans="1:30" ht="6" customHeight="1" x14ac:dyDescent="0.25">
      <c r="A31" s="67"/>
      <c r="B31" s="305"/>
      <c r="C31" s="306"/>
      <c r="D31" s="306"/>
      <c r="E31" s="306"/>
      <c r="F31" s="306"/>
      <c r="G31" s="306"/>
      <c r="H31" s="306"/>
      <c r="I31" s="306"/>
      <c r="J31" s="306"/>
      <c r="K31" s="306"/>
      <c r="L31" s="306"/>
      <c r="M31" s="307"/>
    </row>
    <row r="32" spans="1:30" ht="15" customHeight="1" thickBot="1" x14ac:dyDescent="0.3">
      <c r="A32" s="67"/>
      <c r="B32" s="350" t="s">
        <v>190</v>
      </c>
      <c r="C32" s="351"/>
      <c r="D32" s="351"/>
      <c r="E32" s="351"/>
      <c r="F32" s="351"/>
      <c r="G32" s="351"/>
      <c r="H32" s="351"/>
      <c r="I32" s="351"/>
      <c r="J32" s="352"/>
      <c r="K32" s="353"/>
      <c r="L32" s="308">
        <f>SUM(L15:M30)</f>
        <v>3421684.9543750002</v>
      </c>
      <c r="M32" s="309"/>
      <c r="O32" s="355" t="s">
        <v>187</v>
      </c>
      <c r="P32" s="356"/>
      <c r="Q32" s="356"/>
      <c r="R32" s="356"/>
      <c r="S32" s="356"/>
      <c r="T32" s="356"/>
      <c r="U32" s="356"/>
      <c r="V32" s="356"/>
      <c r="W32" s="356"/>
      <c r="X32" s="356"/>
      <c r="Y32" s="356"/>
      <c r="Z32" s="356"/>
      <c r="AA32" s="356"/>
      <c r="AB32" s="356"/>
      <c r="AC32" s="356"/>
      <c r="AD32" s="356"/>
    </row>
    <row r="33" spans="1:13" ht="15" customHeight="1" thickBot="1" x14ac:dyDescent="0.3">
      <c r="A33" s="67"/>
      <c r="B33" s="305"/>
      <c r="C33" s="306"/>
      <c r="D33" s="306"/>
      <c r="E33" s="306"/>
      <c r="F33" s="306"/>
      <c r="G33" s="306"/>
      <c r="H33" s="306"/>
      <c r="I33" s="306"/>
      <c r="J33" s="306"/>
      <c r="K33" s="306"/>
      <c r="L33" s="306"/>
      <c r="M33" s="307"/>
    </row>
    <row r="34" spans="1:13" ht="6.75" customHeight="1" x14ac:dyDescent="0.25">
      <c r="A34" s="115"/>
      <c r="B34" s="3"/>
      <c r="C34" s="116"/>
      <c r="D34" s="3"/>
      <c r="E34" s="3"/>
      <c r="F34" s="3"/>
      <c r="G34" s="3"/>
      <c r="H34" s="3"/>
      <c r="I34" s="3"/>
      <c r="J34" s="3"/>
      <c r="K34" s="3"/>
      <c r="L34" s="3"/>
      <c r="M34" s="117"/>
    </row>
    <row r="35" spans="1:13" ht="53.25" customHeight="1" thickBot="1" x14ac:dyDescent="0.3">
      <c r="A35" s="118" t="s">
        <v>56</v>
      </c>
      <c r="B35" s="310" t="s">
        <v>106</v>
      </c>
      <c r="C35" s="310"/>
      <c r="D35" s="310"/>
      <c r="E35" s="310"/>
      <c r="F35" s="310"/>
      <c r="G35" s="310"/>
      <c r="H35" s="310"/>
      <c r="I35" s="310"/>
      <c r="J35" s="310"/>
      <c r="K35" s="310"/>
      <c r="L35" s="310"/>
      <c r="M35" s="311"/>
    </row>
    <row r="36" spans="1:13" ht="11.1" customHeight="1" x14ac:dyDescent="0.25">
      <c r="B36" s="165"/>
      <c r="C36" s="165"/>
      <c r="D36" s="165"/>
      <c r="E36" s="165"/>
      <c r="F36" s="165"/>
      <c r="G36" s="165"/>
      <c r="H36" s="165"/>
      <c r="I36" s="165"/>
      <c r="J36" s="165"/>
      <c r="K36" s="165"/>
      <c r="L36" s="165"/>
      <c r="M36" s="165"/>
    </row>
    <row r="37" spans="1:13" x14ac:dyDescent="0.25">
      <c r="B37" s="165"/>
      <c r="C37" s="165"/>
      <c r="D37" s="165"/>
      <c r="E37" s="165"/>
      <c r="F37" s="165"/>
      <c r="G37" s="165"/>
      <c r="H37" s="165"/>
      <c r="I37" s="165"/>
      <c r="J37" s="165"/>
      <c r="K37" s="165"/>
      <c r="L37" s="165"/>
      <c r="M37" s="165"/>
    </row>
    <row r="38" spans="1:13" ht="12" customHeight="1" x14ac:dyDescent="0.25">
      <c r="B38" s="165"/>
      <c r="C38" s="165"/>
      <c r="D38" s="165"/>
      <c r="E38" s="165"/>
      <c r="F38" s="165"/>
      <c r="G38" s="165"/>
      <c r="H38" s="165"/>
      <c r="I38" s="165"/>
      <c r="J38" s="165"/>
      <c r="K38" s="165"/>
      <c r="L38" s="165"/>
      <c r="M38" s="165"/>
    </row>
  </sheetData>
  <sheetProtection selectLockedCells="1"/>
  <mergeCells count="84">
    <mergeCell ref="B36:M36"/>
    <mergeCell ref="B37:M38"/>
    <mergeCell ref="B32:K32"/>
    <mergeCell ref="L32:M32"/>
    <mergeCell ref="O32:AD32"/>
    <mergeCell ref="B33:M33"/>
    <mergeCell ref="B35:M35"/>
    <mergeCell ref="L28:M28"/>
    <mergeCell ref="O28:AD28"/>
    <mergeCell ref="C29:E29"/>
    <mergeCell ref="F29:G29"/>
    <mergeCell ref="L29:M29"/>
    <mergeCell ref="O29:AD29"/>
    <mergeCell ref="L26:M26"/>
    <mergeCell ref="O26:AD26"/>
    <mergeCell ref="C27:E27"/>
    <mergeCell ref="F27:G27"/>
    <mergeCell ref="L27:M27"/>
    <mergeCell ref="O27:AD27"/>
    <mergeCell ref="L24:M24"/>
    <mergeCell ref="O24:AD24"/>
    <mergeCell ref="C25:E25"/>
    <mergeCell ref="F25:G25"/>
    <mergeCell ref="L25:M25"/>
    <mergeCell ref="O25:AD25"/>
    <mergeCell ref="A7:M7"/>
    <mergeCell ref="D8:M8"/>
    <mergeCell ref="A9:M9"/>
    <mergeCell ref="L10:M10"/>
    <mergeCell ref="O10:AD10"/>
    <mergeCell ref="A8:C8"/>
    <mergeCell ref="A10:C10"/>
    <mergeCell ref="D10:E10"/>
    <mergeCell ref="F10:I10"/>
    <mergeCell ref="A12:C12"/>
    <mergeCell ref="D12:E12"/>
    <mergeCell ref="F12:I12"/>
    <mergeCell ref="A2:M6"/>
    <mergeCell ref="A14:C14"/>
    <mergeCell ref="D14:E14"/>
    <mergeCell ref="F14:I14"/>
    <mergeCell ref="C17:E17"/>
    <mergeCell ref="F17:G17"/>
    <mergeCell ref="C18:E18"/>
    <mergeCell ref="F18:G18"/>
    <mergeCell ref="C19:E19"/>
    <mergeCell ref="F19:G19"/>
    <mergeCell ref="C20:E20"/>
    <mergeCell ref="F20:G20"/>
    <mergeCell ref="C21:E21"/>
    <mergeCell ref="F21:G21"/>
    <mergeCell ref="C22:E22"/>
    <mergeCell ref="F22:G22"/>
    <mergeCell ref="C23:E23"/>
    <mergeCell ref="F23:G23"/>
    <mergeCell ref="C24:E24"/>
    <mergeCell ref="F24:G24"/>
    <mergeCell ref="C26:E26"/>
    <mergeCell ref="F26:G26"/>
    <mergeCell ref="C28:E28"/>
    <mergeCell ref="F28:G28"/>
    <mergeCell ref="F30:H30"/>
    <mergeCell ref="B31:M31"/>
    <mergeCell ref="A11:M11"/>
    <mergeCell ref="L12:M12"/>
    <mergeCell ref="O12:AD12"/>
    <mergeCell ref="A13:M13"/>
    <mergeCell ref="L14:M14"/>
    <mergeCell ref="O14:AD14"/>
    <mergeCell ref="L16:M16"/>
    <mergeCell ref="L17:M17"/>
    <mergeCell ref="O17:AD17"/>
    <mergeCell ref="L18:M18"/>
    <mergeCell ref="O18:AD18"/>
    <mergeCell ref="L19:M19"/>
    <mergeCell ref="O19:AD19"/>
    <mergeCell ref="L20:M20"/>
    <mergeCell ref="O20:AD20"/>
    <mergeCell ref="L21:M21"/>
    <mergeCell ref="O21:AD21"/>
    <mergeCell ref="L22:M22"/>
    <mergeCell ref="O22:AD22"/>
    <mergeCell ref="L23:M23"/>
    <mergeCell ref="O23:AD23"/>
  </mergeCells>
  <printOptions horizontalCentered="1" verticalCentered="1"/>
  <pageMargins left="0.59055118110236227" right="0" top="0" bottom="0" header="0" footer="0"/>
  <pageSetup paperSize="9" scale="9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lpstr>'PCD Summary - Option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2021-07-02T08:40:34Z</cp:lastPrinted>
  <dcterms:created xsi:type="dcterms:W3CDTF">2018-09-18T07:45:14Z</dcterms:created>
  <dcterms:modified xsi:type="dcterms:W3CDTF">2023-07-28T15:04:56Z</dcterms:modified>
</cp:coreProperties>
</file>