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activeTab="1"/>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Assumptions!$B$1:$AC$75</definedName>
    <definedName name="_xlnm.Print_Area" localSheetId="0">'Cost Estimate'!$B$1:$AG$108</definedName>
    <definedName name="_xlnm.Print_Area" localSheetId="4">'Estimate Comparisons'!$B$1:$V$55</definedName>
    <definedName name="_xlnm.Print_Area" localSheetId="3">'Expenditure Profile'!$B$1:$AD$65</definedName>
    <definedName name="_xlnm.Print_Area" localSheetId="1">'PCD Summary'!$A$1:$AD$38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L30" i="10"/>
  <c r="L29" i="10"/>
  <c r="L28" i="10"/>
  <c r="L27" i="10"/>
  <c r="L26" i="10"/>
  <c r="L18" i="10"/>
  <c r="L19" i="10"/>
  <c r="L20" i="10"/>
  <c r="L21" i="10"/>
  <c r="L22" i="10"/>
  <c r="L23" i="10"/>
  <c r="L24" i="10"/>
  <c r="L17" i="10"/>
  <c r="K30" i="10"/>
  <c r="K29" i="10"/>
  <c r="K28" i="10"/>
  <c r="K27" i="10"/>
  <c r="K26" i="10"/>
  <c r="K24" i="10"/>
  <c r="K23" i="10"/>
  <c r="K22" i="10"/>
  <c r="K21" i="10"/>
  <c r="K20" i="10"/>
  <c r="K19" i="10"/>
  <c r="K18" i="10"/>
  <c r="K17" i="10"/>
  <c r="L33" i="10"/>
  <c r="I30" i="10"/>
  <c r="I29" i="10"/>
  <c r="I28" i="10"/>
  <c r="I27" i="10"/>
  <c r="I26" i="10"/>
  <c r="I25" i="10"/>
  <c r="I24" i="10"/>
  <c r="I23" i="10"/>
  <c r="I22" i="10"/>
  <c r="I21" i="10"/>
  <c r="I20" i="10"/>
  <c r="I19" i="10"/>
  <c r="I31" i="10" s="1"/>
  <c r="I18" i="10"/>
  <c r="I17" i="10"/>
  <c r="L35" i="10" l="1"/>
  <c r="L25" i="10" l="1"/>
  <c r="K81" i="1" l="1"/>
  <c r="E23" i="9"/>
  <c r="F22" i="9"/>
  <c r="G22" i="9"/>
  <c r="H22" i="9" s="1"/>
  <c r="J79" i="1"/>
  <c r="K79" i="1"/>
  <c r="H26" i="9" l="1"/>
  <c r="L14" i="10" l="1"/>
  <c r="L12" i="10"/>
  <c r="L10" i="10"/>
  <c r="D14" i="10"/>
  <c r="D12" i="10"/>
  <c r="D10" i="10"/>
  <c r="D8" i="10"/>
  <c r="K53" i="1"/>
  <c r="K56" i="1" s="1"/>
  <c r="K59" i="1" s="1"/>
  <c r="K54" i="1"/>
  <c r="K57" i="1" s="1"/>
  <c r="K55" i="1"/>
  <c r="K58" i="1" s="1"/>
  <c r="F94" i="1"/>
  <c r="E30" i="9"/>
  <c r="K52" i="1" l="1"/>
  <c r="H20" i="9"/>
  <c r="E27" i="9"/>
  <c r="D9" i="9"/>
  <c r="D7" i="9"/>
  <c r="E8" i="6"/>
  <c r="E6" i="6"/>
  <c r="E15" i="4"/>
  <c r="E13" i="4"/>
  <c r="E11" i="4"/>
  <c r="E9" i="4"/>
  <c r="E7" i="4"/>
  <c r="K88" i="1" l="1"/>
  <c r="F26" i="9" l="1"/>
  <c r="G26" i="9" s="1"/>
  <c r="K72" i="1"/>
  <c r="K71" i="1"/>
  <c r="K70" i="1"/>
  <c r="K69" i="1"/>
  <c r="K68" i="1"/>
  <c r="K67" i="1"/>
  <c r="J48" i="1"/>
  <c r="K48" i="1" l="1"/>
  <c r="K49" i="1" s="1"/>
  <c r="K73" i="1"/>
  <c r="F32" i="9"/>
  <c r="E12" i="6"/>
  <c r="F15" i="9" l="1"/>
  <c r="J63" i="1"/>
  <c r="G32" i="9" l="1"/>
  <c r="H32" i="9" s="1"/>
  <c r="G15" i="9"/>
  <c r="H15" i="9" s="1"/>
  <c r="K63" i="1" l="1"/>
  <c r="K64" i="1" s="1"/>
  <c r="F17" i="9" l="1"/>
  <c r="G17" i="9" s="1"/>
  <c r="H17" i="9" s="1"/>
  <c r="G17" i="6"/>
  <c r="G18" i="6" s="1"/>
  <c r="G19" i="6" s="1"/>
  <c r="G20" i="6" s="1"/>
  <c r="G21" i="6" s="1"/>
  <c r="G22" i="6" s="1"/>
  <c r="G23" i="6" s="1"/>
  <c r="G24" i="6" s="1"/>
  <c r="G25" i="6" s="1"/>
  <c r="G26" i="6" s="1"/>
  <c r="G27" i="6" s="1"/>
  <c r="G28" i="6" s="1"/>
  <c r="G29" i="6" s="1"/>
  <c r="G30" i="6" s="1"/>
  <c r="G31" i="6" s="1"/>
  <c r="G32" i="6" s="1"/>
  <c r="K60" i="1" l="1"/>
  <c r="J76" i="1" l="1"/>
  <c r="K76" i="1"/>
  <c r="F16" i="9"/>
  <c r="G16" i="9" s="1"/>
  <c r="H16" i="9" s="1"/>
  <c r="J87" i="1"/>
  <c r="K87" i="1" s="1"/>
  <c r="K17" i="6"/>
  <c r="K18" i="6" s="1"/>
  <c r="K19" i="6" s="1"/>
  <c r="K20" i="6" s="1"/>
  <c r="K21" i="6" s="1"/>
  <c r="K22" i="6" s="1"/>
  <c r="K23" i="6" s="1"/>
  <c r="K24" i="6" s="1"/>
  <c r="K25" i="6" s="1"/>
  <c r="K26" i="6" s="1"/>
  <c r="K27" i="6" s="1"/>
  <c r="K28" i="6" s="1"/>
  <c r="K29" i="6" s="1"/>
  <c r="K30" i="6" s="1"/>
  <c r="K31" i="6" s="1"/>
  <c r="K32" i="6" s="1"/>
  <c r="F25" i="9" l="1"/>
  <c r="G25" i="9" s="1"/>
  <c r="H25" i="9" s="1"/>
  <c r="F19" i="9"/>
  <c r="G19" i="9" s="1"/>
  <c r="H19" i="9" s="1"/>
  <c r="K77" i="1"/>
  <c r="F20" i="9" s="1"/>
  <c r="F18" i="9"/>
  <c r="J78" i="1" l="1"/>
  <c r="K78" i="1" s="1"/>
  <c r="K84" i="1" s="1"/>
  <c r="G20" i="9"/>
  <c r="G18" i="9"/>
  <c r="H18" i="9" s="1"/>
  <c r="K86" i="1" l="1"/>
  <c r="F21" i="9"/>
  <c r="G21" i="9" s="1"/>
  <c r="H21" i="9" s="1"/>
  <c r="F24" i="9" l="1"/>
  <c r="G24" i="9" s="1"/>
  <c r="H24" i="9" s="1"/>
  <c r="K91" i="1"/>
  <c r="F23" i="9"/>
  <c r="K94" i="1"/>
  <c r="F27" i="9" l="1"/>
  <c r="G27" i="9" s="1"/>
  <c r="H27" i="9" s="1"/>
  <c r="K95" i="1"/>
  <c r="E10" i="6"/>
  <c r="G23" i="9"/>
  <c r="H23"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<sst xmlns="http://schemas.openxmlformats.org/spreadsheetml/2006/main" count="405" uniqueCount="238">
  <si>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</si>
  <si>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</si>
  <si>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</si>
  <si>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</si>
  <si>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</si>
  <si>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</si>
  <si>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</si>
  <si>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</si>
  <si>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</si>
  <si>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</si>
  <si>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</si>
  <si>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</si>
  <si>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</si>
  <si>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</si>
  <si>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</si>
  <si>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</si>
  <si>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</si>
  <si>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</si>
  <si>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</si>
  <si>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</si>
  <si>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</si>
  <si>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</si>
  <si>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</si>
  <si>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</si>
  <si>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</si>
  <si>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</si>
  <si>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</si>
  <si>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</si>
  <si>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</si>
  <si>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</si>
  <si>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</si>
  <si>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</si>
  <si>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</si>
  <si>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</si>
  <si>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</si>
  <si>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</si>
  <si>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</si>
  <si>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</si>
  <si>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</si>
  <si>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</si>
  <si>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</si>
  <si>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</si>
  <si>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</si>
  <si>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</si>
  <si>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</si>
  <si>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</si>
  <si>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</si>
  <si>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</si>
  <si>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</si>
  <si>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</si>
  <si>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</si>
  <si>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</si>
  <si>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</si>
  <si>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</si>
  <si>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</si>
  <si>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</si>
  <si>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</si>
  <si>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</si>
  <si>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</si>
  <si>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</si>
  <si>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</si>
  <si>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</si>
  <si>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</si>
  <si>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</si>
  <si>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</si>
  <si>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</si>
  <si>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</si>
  <si>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</si>
  <si>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</si>
  <si>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</si>
  <si>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</si>
  <si>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</si>
  <si>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</si>
  <si>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</si>
  <si>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</si>
  <si>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</si>
  <si>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</si>
  <si>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</si>
  <si>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</si>
  <si>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</si>
  <si>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</si>
  <si>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</si>
  <si>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</si>
  <si>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</si>
  <si>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</si>
  <si>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</si>
  <si>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</si>
  <si>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</si>
  <si>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</si>
  <si>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</si>
  <si>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</si>
  <si>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</si>
  <si>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</si>
  <si>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</si>
  <si>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</si>
  <si>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</si>
  <si>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</si>
  <si>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</si>
  <si>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</si>
  <si>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</si>
  <si>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</si>
  <si>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</si>
  <si>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</si>
  <si>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</si>
  <si>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</si>
  <si>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</si>
  <si>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</si>
  <si>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</si>
  <si>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</si>
  <si>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</si>
  <si>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</si>
  <si>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</si>
  <si>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</si>
  <si>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</si>
  <si>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</si>
  <si>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</si>
  <si>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</si>
  <si>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</si>
  <si>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</si>
  <si>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</si>
  <si>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</si>
  <si>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</si>
  <si>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</si>
  <si>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</si>
  <si>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</si>
  <si>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</si>
  <si>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</si>
  <si>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</si>
  <si>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</si>
  <si>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</si>
  <si>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</si>
  <si>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</si>
  <si>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</si>
  <si>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</si>
  <si>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</si>
  <si>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</si>
  <si>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</si>
  <si>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</si>
  <si>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</si>
  <si>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</si>
  <si>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</si>
  <si>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</si>
  <si>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</si>
  <si>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</si>
  <si>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</si>
  <si>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</si>
  <si>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</si>
  <si>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</si>
  <si>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</si>
  <si>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</si>
  <si>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</si>
  <si>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</si>
  <si>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</si>
  <si>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</si>
  <si>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</si>
  <si>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</si>
  <si>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</si>
  <si>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</si>
  <si>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Guidance Notes</t>
  </si>
  <si>
    <t>* All cells in purple - input is required</t>
  </si>
  <si>
    <t>Sponsoring Agency (SA) to list out the project title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</si>
  <si>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</si>
  <si>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</si>
  <si>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Q4 2022</t>
  </si>
  <si>
    <t>Sally Gate - South Dublin Council</t>
  </si>
  <si>
    <t>SA confirm the project code: SA to confirm who has prepared the document</t>
  </si>
  <si>
    <t>SA to confirm potential start on site (Quarter): SA to confirm estimated construction period</t>
  </si>
  <si>
    <t>SA to outline (brief) project scope of works</t>
  </si>
  <si>
    <t>Footpath</t>
  </si>
  <si>
    <t>******</t>
  </si>
  <si>
    <t>SA to confirm cross section type: Overall road width to be confirmed by SA</t>
  </si>
  <si>
    <t>Q1 2023</t>
  </si>
  <si>
    <t>SA to confirm elemental costs</t>
  </si>
  <si>
    <t>item</t>
  </si>
  <si>
    <t>iten</t>
  </si>
  <si>
    <t>SA to allow costs (estimate) for TM (if applicable to there project)</t>
  </si>
  <si>
    <t>m2</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</si>
  <si>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</si>
  <si>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</si>
  <si>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</si>
  <si>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</si>
  <si>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sign off (2 parties within their organisation)</t>
  </si>
  <si>
    <t>SA to update the contingency calculator (form 013_B123) - total cost is based on Sub-total A+B+Traffic Management</t>
  </si>
  <si>
    <t>SA to confirm admin costs (design teams etc …)</t>
  </si>
  <si>
    <t>New Footpath &amp; Public Lighting</t>
  </si>
  <si>
    <t>SA to confirm type of land take &amp; estimated costs</t>
  </si>
  <si>
    <t>SA to include costs based on QRA assessment (form 013_B23)</t>
  </si>
  <si>
    <t>R5 - Navan Road - Dublin</t>
  </si>
  <si>
    <t>DLR/22/001 5G</t>
  </si>
  <si>
    <t>NTA</t>
  </si>
  <si>
    <t>South Dublin</t>
  </si>
  <si>
    <t>No action required - the text is carried forward automatically from the Cost Estimate tab</t>
  </si>
  <si>
    <t>Construction cost estimate is based on similar works (recent tender returns). The Local Authroity are satisfied the project can be delivered for the estimated construction cost as outlined</t>
  </si>
  <si>
    <t>SA to give as much information as possible</t>
  </si>
  <si>
    <t>SA to give information on the programme</t>
  </si>
  <si>
    <t>SA on consultants etc …..</t>
  </si>
  <si>
    <t>SA to inlcude for TM if applicable to the proejct scope</t>
  </si>
  <si>
    <t>SA to give as much details as possible on land take / agreements etc … to determine cost accuracy</t>
  </si>
  <si>
    <t>Area is identified - cost negotiations are still on-going with the relevant parties</t>
  </si>
  <si>
    <t xml:space="preserve">Traffic management (TM) costs are included into the estimate - TM costs will also be included into the tender documents for pricing / inclusion. </t>
  </si>
  <si>
    <t>Scheme has been designed in Q3 of 2022, the lead design team is ********* Ltd.</t>
  </si>
  <si>
    <t>Tender process for construction will be issued in early November 2022 at the latest. Works on site to commence in early 2023 and complete scheme in quarter 2 of 2023 (estimated construction time period to be 4 months)</t>
  </si>
  <si>
    <t>M Bunny</t>
  </si>
  <si>
    <t>SA to confirm figure from Cost Estimate Tab - Figure is to Include VAT</t>
  </si>
  <si>
    <t>SA to input figure - example purpose the programme is estimated 4 months with a start estimated in Q1 2023 (example purposes we are assuiming start date of February 2023)</t>
  </si>
  <si>
    <t>SA to confirm</t>
  </si>
  <si>
    <t>SA to confirm (programme)</t>
  </si>
  <si>
    <t>If costs are greater than 10% (increase from Feasibility Working Cost Estimate) - a detailed explanation is required by the SA</t>
  </si>
  <si>
    <t>Add VAT @ 13.5%</t>
  </si>
  <si>
    <t>Add VAT @ 23%</t>
  </si>
  <si>
    <t>Add VAT on Land (If Applicable)</t>
  </si>
  <si>
    <t>Total Costs (Including VAT)</t>
  </si>
  <si>
    <t>Identify location - include co-ordinates if available: SA to confirm if cycle path included or not (select cell for dropdown)</t>
  </si>
  <si>
    <t>*** Figures are illustrative ***</t>
  </si>
  <si>
    <t>SA to confirm measure (hectare / m2 / acres)</t>
  </si>
  <si>
    <t>Note, figures to be obtained from "Feasibility Working Cost Estimate"</t>
  </si>
  <si>
    <t>SA to confirm (select from dropdown menu for Y/N section)</t>
  </si>
  <si>
    <t>Per Cent Art Scheme</t>
  </si>
  <si>
    <t>SA to review web link for proposed maximum limits. Amend cell K79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</si>
  <si>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</si>
  <si>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</si>
  <si>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If 'Item is selected as the unit then 100% should be used as the quantity. </t>
    </r>
    <r>
      <rPr>
        <b/>
        <sz val="10"/>
        <color rgb="FFFF0000"/>
        <rFont val="Lucida Sans"/>
        <family val="2"/>
      </rPr>
      <t>Refer to the NTA bulletin for guidance on inflation allowances</t>
    </r>
  </si>
  <si>
    <t>NTA template - 015_B23 (Word Document) - this is the cover pages for the Preliminary Cost Estimate (014-B23)</t>
  </si>
  <si>
    <t>13.5% VAT is applied to the construction estimate / Traffic MGT / inflation allowance / contingency allowance / arts</t>
  </si>
  <si>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</si>
  <si>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</si>
  <si>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</si>
  <si>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</si>
  <si>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</si>
  <si>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</si>
  <si>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</si>
  <si>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</si>
  <si>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</si>
  <si>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</si>
  <si>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Risk Allowance (QRA)</t>
  </si>
  <si>
    <t>Sub-Total (Ex.VAT)</t>
  </si>
  <si>
    <t>No action required - tot's automatically</t>
  </si>
  <si>
    <t xml:space="preserve">Total Preliminary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</si>
</sst>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9"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sz val="11"/>
      <color theme="0"/>
      <name val="Lucida Sans"/>
      <family val="2"/>
    </font>
    <font>
      <sz val="12"/>
      <color theme="0"/>
      <name val="Lucida Sans"/>
      <family val="2"/>
    </font>
    <font>
      <i/>
      <sz val="10"/>
      <color theme="0"/>
      <name val="Lucida Sans"/>
      <family val="2"/>
    </font>
    <font>
      <b/>
      <sz val="11"/>
      <color theme="1"/>
      <name val="Calibri"/>
      <family val="2"/>
      <scheme val="minor"/>
    </font>
    <font>
      <b/>
      <u/>
      <sz val="12"/>
      <color rgb="FF0070C0"/>
      <name val="Lucida Sans"/>
      <family val="2"/>
    </font>
    <font>
      <sz val="10"/>
      <color rgb="FF0070C0"/>
      <name val="Lucida Sans"/>
      <family val="2"/>
    </font>
    <font>
      <b/>
      <sz val="11"/>
      <color rgb="FF0070C0"/>
      <name val="Lucida Sans"/>
      <family val="2"/>
    </font>
    <font>
      <b/>
      <sz val="11"/>
      <color rgb="FF0070C0"/>
      <name val="Calibri"/>
      <family val="2"/>
      <scheme val="minor"/>
    </font>
    <font>
      <sz val="10"/>
      <color rgb="FF0070C0"/>
      <name val="Calibri"/>
      <family val="2"/>
      <scheme val="minor"/>
    </font>
    <font>
      <b/>
      <sz val="10"/>
      <name val="Lucida Sans"/>
      <family val="2"/>
    </font>
    <font>
      <b/>
      <sz val="11"/>
      <name val="Calibri"/>
      <family val="2"/>
      <scheme val="minor"/>
    </font>
    <font>
      <sz val="11"/>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24">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73">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lignment vertical="center" wrapText="1"/>
    </xf>
    <xf numFmtId="0" fontId="9" fillId="2" borderId="0" xfId="0" applyFont="1" applyFill="1" applyAlignment="1">
      <alignment vertical="center" wrapText="1"/>
    </xf>
    <xf numFmtId="0" fontId="2" fillId="3" borderId="15" xfId="0" applyFont="1" applyFill="1" applyBorder="1" applyAlignment="1" applyProtection="1">
      <alignment horizontal="center" vertical="center" wrapText="1"/>
      <protection locked="0"/>
    </xf>
    <xf numFmtId="0" fontId="22" fillId="0" borderId="0" xfId="0" applyFont="1"/>
    <xf numFmtId="0" fontId="23" fillId="2" borderId="0" xfId="0" applyFont="1" applyFill="1" applyAlignment="1">
      <alignment vertical="center" wrapText="1"/>
    </xf>
    <xf numFmtId="0" fontId="23" fillId="0" borderId="0" xfId="0" applyFont="1"/>
    <xf numFmtId="0" fontId="30" fillId="2" borderId="0" xfId="0" applyFont="1" applyFill="1" applyAlignment="1">
      <alignment vertical="center" wrapText="1"/>
    </xf>
    <xf numFmtId="0" fontId="30" fillId="0" borderId="0" xfId="0" applyFont="1"/>
    <xf numFmtId="0" fontId="33" fillId="2" borderId="0" xfId="0" applyFont="1" applyFill="1" applyAlignment="1">
      <alignment vertical="center" wrapText="1"/>
    </xf>
    <xf numFmtId="0" fontId="34"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30" fillId="2" borderId="0" xfId="0" applyFont="1" applyFill="1" applyAlignment="1">
      <alignment vertical="center"/>
    </xf>
    <xf numFmtId="0" fontId="30" fillId="2" borderId="0" xfId="0" applyFont="1" applyFill="1" applyAlignment="1">
      <alignment horizontal="center" vertical="center"/>
    </xf>
    <xf numFmtId="9" fontId="30" fillId="2" borderId="0" xfId="2" applyFont="1" applyFill="1" applyAlignment="1" applyProtection="1">
      <alignment horizontal="center" vertical="center"/>
    </xf>
    <xf numFmtId="9" fontId="33" fillId="2" borderId="0" xfId="2" applyFont="1" applyFill="1" applyAlignment="1" applyProtection="1">
      <alignment vertical="center" wrapText="1"/>
    </xf>
    <xf numFmtId="0" fontId="2" fillId="0" borderId="0" xfId="0" applyFont="1" applyAlignment="1">
      <alignment vertical="center" wrapText="1"/>
    </xf>
    <xf numFmtId="0" fontId="3" fillId="0" borderId="0" xfId="0" applyFont="1" applyAlignment="1">
      <alignment horizontal="center"/>
    </xf>
    <xf numFmtId="0" fontId="30" fillId="0" borderId="0" xfId="0" applyFont="1" applyAlignment="1">
      <alignment horizontal="center"/>
    </xf>
    <xf numFmtId="0" fontId="30" fillId="0" borderId="0" xfId="0" applyFont="1" applyAlignment="1">
      <alignment vertical="center" wrapText="1"/>
    </xf>
    <xf numFmtId="0" fontId="33" fillId="0" borderId="0" xfId="0" applyFont="1"/>
    <xf numFmtId="0" fontId="33" fillId="0" borderId="0" xfId="0" applyFont="1" applyAlignment="1">
      <alignment horizontal="center"/>
    </xf>
    <xf numFmtId="43" fontId="30" fillId="0" borderId="0" xfId="4" applyFont="1" applyFill="1" applyAlignment="1">
      <alignment horizontal="center"/>
    </xf>
    <xf numFmtId="43" fontId="30" fillId="0" borderId="0" xfId="4" applyFont="1" applyFill="1" applyAlignment="1">
      <alignment vertical="center" wrapText="1"/>
    </xf>
    <xf numFmtId="43" fontId="33" fillId="0" borderId="0" xfId="4" applyFont="1" applyFill="1" applyAlignment="1">
      <alignment horizontal="left"/>
    </xf>
    <xf numFmtId="43" fontId="33" fillId="0" borderId="0" xfId="4" applyFont="1" applyFill="1" applyAlignment="1">
      <alignment horizontal="center"/>
    </xf>
    <xf numFmtId="0" fontId="23" fillId="0" borderId="0" xfId="0" applyFont="1" applyAlignment="1">
      <alignment horizontal="left"/>
    </xf>
    <xf numFmtId="0" fontId="18" fillId="0" borderId="0" xfId="0" applyFont="1" applyAlignment="1">
      <alignment horizontal="center"/>
    </xf>
    <xf numFmtId="0" fontId="11"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0" fillId="0" borderId="0" xfId="0" applyFont="1" applyAlignment="1">
      <alignment horizontal="left"/>
    </xf>
    <xf numFmtId="0" fontId="9" fillId="0" borderId="0" xfId="0" applyFont="1" applyAlignment="1">
      <alignment horizontal="left"/>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wrapText="1"/>
    </xf>
    <xf numFmtId="0" fontId="23" fillId="0" borderId="0" xfId="0" applyFont="1" applyAlignment="1">
      <alignment horizontal="center"/>
    </xf>
    <xf numFmtId="0" fontId="2" fillId="0" borderId="6" xfId="0" applyFont="1" applyBorder="1" applyAlignment="1">
      <alignment horizontal="center" vertical="center"/>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21" fillId="0" borderId="15" xfId="0" applyNumberFormat="1" applyFont="1" applyBorder="1" applyAlignment="1">
      <alignment horizontal="center"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vertical="center"/>
    </xf>
    <xf numFmtId="9" fontId="35" fillId="2" borderId="0" xfId="2" applyFont="1" applyFill="1" applyAlignment="1" applyProtection="1">
      <alignment horizontal="center" vertical="center"/>
    </xf>
    <xf numFmtId="1" fontId="35" fillId="2" borderId="0" xfId="0" applyNumberFormat="1" applyFont="1" applyFill="1" applyAlignment="1">
      <alignment horizontal="center"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07"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65" xfId="0" applyFont="1" applyFill="1" applyBorder="1" applyAlignment="1">
      <alignment horizontal="left" vertical="center"/>
    </xf>
    <xf numFmtId="0" fontId="2" fillId="2" borderId="15" xfId="0" applyFont="1" applyFill="1" applyBorder="1" applyAlignment="1">
      <alignment horizontal="left"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43" fontId="2" fillId="2" borderId="0" xfId="4" applyFont="1" applyFill="1" applyAlignment="1">
      <alignment vertical="center" wrapText="1"/>
    </xf>
    <xf numFmtId="166" fontId="2" fillId="0" borderId="16" xfId="0" applyNumberFormat="1" applyFont="1" applyBorder="1" applyAlignment="1">
      <alignment vertical="center" wrapText="1"/>
    </xf>
    <xf numFmtId="0" fontId="9" fillId="4" borderId="105" xfId="0" applyFont="1" applyFill="1" applyBorder="1" applyAlignment="1">
      <alignment horizontal="center" vertical="center" wrapText="1"/>
    </xf>
    <xf numFmtId="0" fontId="9" fillId="4" borderId="105" xfId="0" applyFont="1" applyFill="1" applyBorder="1" applyAlignment="1">
      <alignment horizontal="center" vertical="center"/>
    </xf>
    <xf numFmtId="166" fontId="3" fillId="2" borderId="12" xfId="0" applyNumberFormat="1" applyFont="1" applyFill="1" applyBorder="1" applyAlignment="1">
      <alignment horizontal="center" vertical="center"/>
    </xf>
    <xf numFmtId="43" fontId="2" fillId="0" borderId="16" xfId="4" applyFont="1" applyBorder="1" applyAlignment="1">
      <alignment vertical="center" wrapText="1"/>
    </xf>
    <xf numFmtId="0" fontId="27" fillId="6" borderId="112" xfId="0" applyFont="1" applyFill="1" applyBorder="1" applyAlignment="1">
      <alignment vertical="center" wrapText="1"/>
    </xf>
    <xf numFmtId="0" fontId="21" fillId="6" borderId="113" xfId="0" applyFont="1" applyFill="1" applyBorder="1" applyAlignment="1">
      <alignment vertical="center" wrapText="1"/>
    </xf>
    <xf numFmtId="0" fontId="21" fillId="6" borderId="114"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2" borderId="15" xfId="0" applyFont="1" applyFill="1" applyBorder="1" applyAlignment="1">
      <alignment horizontal="left" vertical="center" wrapText="1"/>
    </xf>
    <xf numFmtId="0" fontId="2" fillId="2" borderId="15" xfId="0" applyFont="1" applyFill="1" applyBorder="1" applyAlignment="1">
      <alignment horizontal="left" vertical="center"/>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167" fontId="2" fillId="3" borderId="15" xfId="2"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52" xfId="0" applyFont="1" applyFill="1" applyBorder="1" applyAlignment="1">
      <alignment horizontal="righ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15"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3"/>
    </xf>
    <xf numFmtId="0" fontId="2" fillId="3" borderId="15" xfId="2" applyNumberFormat="1" applyFont="1" applyFill="1" applyBorder="1" applyAlignment="1" applyProtection="1">
      <alignment horizontal="center" vertical="center" wrapText="1"/>
      <protection locked="0"/>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4" fillId="3" borderId="112" xfId="0" applyFont="1" applyFill="1" applyBorder="1" applyAlignment="1">
      <alignment wrapText="1"/>
    </xf>
    <xf numFmtId="0" fontId="25" fillId="3" borderId="113" xfId="0" applyFont="1" applyFill="1" applyBorder="1" applyAlignment="1">
      <alignment wrapText="1"/>
    </xf>
    <xf numFmtId="0" fontId="25" fillId="3" borderId="114" xfId="0" applyFont="1" applyFill="1" applyBorder="1" applyAlignment="1">
      <alignment wrapText="1"/>
    </xf>
    <xf numFmtId="0" fontId="23" fillId="0" borderId="0" xfId="0" applyFont="1" applyAlignment="1">
      <alignment wrapText="1"/>
    </xf>
    <xf numFmtId="0" fontId="26" fillId="0" borderId="0" xfId="0" applyFont="1" applyAlignment="1">
      <alignment wrapText="1"/>
    </xf>
    <xf numFmtId="0" fontId="30" fillId="2" borderId="0" xfId="0" applyFont="1" applyFill="1" applyAlignment="1">
      <alignment vertical="center" wrapText="1"/>
    </xf>
    <xf numFmtId="0" fontId="31" fillId="0" borderId="0" xfId="0" applyFont="1" applyAlignment="1">
      <alignment vertical="center" wrapText="1"/>
    </xf>
    <xf numFmtId="0" fontId="23" fillId="2" borderId="1" xfId="0" applyFont="1" applyFill="1" applyBorder="1" applyAlignment="1">
      <alignment vertical="center" wrapText="1"/>
    </xf>
    <xf numFmtId="0" fontId="29" fillId="0" borderId="0" xfId="0" applyFont="1" applyAlignment="1">
      <alignment vertical="center" wrapText="1"/>
    </xf>
    <xf numFmtId="0" fontId="27" fillId="5" borderId="112" xfId="0" applyFont="1" applyFill="1" applyBorder="1" applyAlignment="1">
      <alignment vertical="center" wrapText="1"/>
    </xf>
    <xf numFmtId="0" fontId="28" fillId="5" borderId="113" xfId="0" applyFont="1" applyFill="1" applyBorder="1" applyAlignment="1">
      <alignment vertical="center" wrapText="1"/>
    </xf>
    <xf numFmtId="0" fontId="28" fillId="5" borderId="114" xfId="0" applyFont="1" applyFill="1" applyBorder="1" applyAlignment="1">
      <alignment vertical="center" wrapText="1"/>
    </xf>
    <xf numFmtId="0" fontId="23" fillId="2" borderId="0" xfId="0" applyFont="1" applyFill="1" applyAlignment="1">
      <alignment vertical="center" wrapText="1"/>
    </xf>
    <xf numFmtId="0" fontId="26" fillId="0" borderId="0" xfId="0" applyFont="1" applyAlignment="1">
      <alignment vertical="center" wrapText="1"/>
    </xf>
    <xf numFmtId="0" fontId="0" fillId="0" borderId="0" xfId="0" applyAlignment="1">
      <alignment vertical="center"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vertical="center" wrapText="1"/>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88" xfId="0" applyFont="1" applyFill="1" applyBorder="1" applyAlignment="1">
      <alignment horizontal="left" vertical="center" wrapText="1"/>
    </xf>
    <xf numFmtId="0" fontId="2" fillId="2" borderId="6" xfId="0" applyFont="1" applyFill="1" applyBorder="1" applyAlignment="1">
      <alignment horizontal="left" vertical="center" wrapText="1" indent="1"/>
    </xf>
    <xf numFmtId="0" fontId="37" fillId="2" borderId="0" xfId="0" applyFont="1" applyFill="1" applyAlignment="1">
      <alignment vertical="center" wrapText="1"/>
    </xf>
    <xf numFmtId="0" fontId="38" fillId="0" borderId="0" xfId="0" applyFont="1" applyAlignment="1">
      <alignment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16" xfId="0" applyFont="1" applyFill="1" applyBorder="1" applyAlignment="1">
      <alignment horizontal="right" vertical="center"/>
    </xf>
    <xf numFmtId="0" fontId="3" fillId="2" borderId="65" xfId="0" applyFont="1" applyFill="1" applyBorder="1" applyAlignment="1">
      <alignment horizontal="right" vertical="center"/>
    </xf>
    <xf numFmtId="0" fontId="0" fillId="0" borderId="65" xfId="0" applyBorder="1" applyAlignment="1">
      <alignment horizontal="right" vertical="center"/>
    </xf>
    <xf numFmtId="0" fontId="0" fillId="0" borderId="14" xfId="0" applyBorder="1" applyAlignment="1">
      <alignment horizontal="right" vertical="center"/>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9" fillId="4" borderId="120" xfId="0" applyFont="1" applyFill="1" applyBorder="1" applyAlignment="1">
      <alignment horizontal="center" vertical="center" wrapText="1"/>
    </xf>
    <xf numFmtId="0" fontId="0" fillId="0" borderId="121" xfId="0" applyBorder="1" applyAlignment="1">
      <alignment horizontal="center" vertical="center" wrapText="1"/>
    </xf>
    <xf numFmtId="1" fontId="2" fillId="0" borderId="16" xfId="2" applyNumberFormat="1" applyFont="1" applyFill="1" applyBorder="1" applyAlignment="1" applyProtection="1">
      <alignment horizontal="center" vertical="center" wrapText="1"/>
      <protection locked="0"/>
    </xf>
    <xf numFmtId="1" fontId="2" fillId="0" borderId="14" xfId="2" applyNumberFormat="1" applyFont="1" applyFill="1" applyBorder="1" applyAlignment="1" applyProtection="1">
      <alignment horizontal="center" vertical="center" wrapText="1"/>
      <protection locked="0"/>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166" fontId="3" fillId="2" borderId="107" xfId="0" applyNumberFormat="1" applyFont="1" applyFill="1" applyBorder="1" applyAlignment="1">
      <alignment horizontal="center" vertical="center" wrapText="1"/>
    </xf>
    <xf numFmtId="0" fontId="3" fillId="2" borderId="122" xfId="0" applyFont="1" applyFill="1" applyBorder="1" applyAlignment="1">
      <alignment horizontal="right" vertical="center"/>
    </xf>
    <xf numFmtId="0" fontId="3" fillId="2" borderId="110" xfId="0" applyFont="1" applyFill="1" applyBorder="1" applyAlignment="1">
      <alignment horizontal="right" vertical="center"/>
    </xf>
    <xf numFmtId="0" fontId="0" fillId="0" borderId="110" xfId="0" applyBorder="1" applyAlignment="1">
      <alignment horizontal="right" vertical="center"/>
    </xf>
    <xf numFmtId="0" fontId="0" fillId="0" borderId="123" xfId="0" applyBorder="1" applyAlignment="1">
      <alignment horizontal="right" vertical="center"/>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5" xfId="0" applyFont="1" applyFill="1" applyBorder="1" applyAlignment="1" applyProtection="1">
      <alignment horizontal="left" vertical="top" wrapText="1"/>
      <protection locked="0"/>
    </xf>
    <xf numFmtId="0" fontId="5" fillId="3" borderId="11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3" fillId="2" borderId="71" xfId="0" applyFont="1" applyFill="1" applyBorder="1" applyAlignment="1">
      <alignment horizontal="right" vertical="top"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4" fillId="2" borderId="0" xfId="0" applyFont="1" applyFill="1" applyAlignment="1">
      <alignment vertical="center"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15" xfId="0" applyNumberFormat="1" applyFont="1" applyBorder="1" applyAlignment="1">
      <alignment horizontal="center" vertical="center"/>
    </xf>
    <xf numFmtId="166" fontId="2" fillId="0" borderId="49" xfId="0" applyNumberFormat="1" applyFont="1" applyBorder="1" applyAlignment="1">
      <alignment horizontal="center" vertical="center"/>
    </xf>
    <xf numFmtId="166" fontId="2" fillId="3" borderId="59" xfId="0" applyNumberFormat="1" applyFont="1" applyFill="1" applyBorder="1" applyAlignment="1" applyProtection="1">
      <alignment horizontal="center" vertical="center"/>
      <protection locked="0"/>
    </xf>
    <xf numFmtId="166" fontId="2" fillId="3" borderId="15"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0" borderId="15" xfId="0" applyFont="1" applyBorder="1" applyAlignment="1">
      <alignment horizontal="center" vertical="center" wrapText="1"/>
    </xf>
    <xf numFmtId="0" fontId="3" fillId="0" borderId="48" xfId="0" applyFont="1" applyBorder="1" applyAlignment="1">
      <alignment horizontal="left" vertical="center"/>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3" fillId="0" borderId="49" xfId="0" applyFont="1" applyBorder="1" applyAlignment="1">
      <alignment horizontal="center" vertical="center" wrapText="1"/>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0" fontId="0" fillId="0" borderId="94" xfId="0"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C0A82"/>
      <color rgb="FFCCC0DA"/>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1300000</c:v>
                </c:pt>
                <c:pt idx="2">
                  <c:v>1684867</c:v>
                </c:pt>
                <c:pt idx="3">
                  <c:v>1684867</c:v>
                </c:pt>
                <c:pt idx="4">
                  <c:v>1684867</c:v>
                </c:pt>
                <c:pt idx="5">
                  <c:v>1684867</c:v>
                </c:pt>
                <c:pt idx="6">
                  <c:v>1684867</c:v>
                </c:pt>
                <c:pt idx="7">
                  <c:v>1684867</c:v>
                </c:pt>
                <c:pt idx="8">
                  <c:v>1684867</c:v>
                </c:pt>
                <c:pt idx="9">
                  <c:v>1684867</c:v>
                </c:pt>
                <c:pt idx="10">
                  <c:v>1684867</c:v>
                </c:pt>
                <c:pt idx="11">
                  <c:v>1684867</c:v>
                </c:pt>
                <c:pt idx="12">
                  <c:v>1684867</c:v>
                </c:pt>
                <c:pt idx="13">
                  <c:v>1684867</c:v>
                </c:pt>
                <c:pt idx="14">
                  <c:v>1684867</c:v>
                </c:pt>
                <c:pt idx="15">
                  <c:v>1684867</c:v>
                </c:pt>
                <c:pt idx="16">
                  <c:v>1684867</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1300000</c:v>
                </c:pt>
                <c:pt idx="2">
                  <c:v>1695174</c:v>
                </c:pt>
                <c:pt idx="3">
                  <c:v>1695174</c:v>
                </c:pt>
                <c:pt idx="4">
                  <c:v>1695174</c:v>
                </c:pt>
                <c:pt idx="5">
                  <c:v>1695174</c:v>
                </c:pt>
                <c:pt idx="6">
                  <c:v>1695174</c:v>
                </c:pt>
                <c:pt idx="7">
                  <c:v>1695174</c:v>
                </c:pt>
                <c:pt idx="8">
                  <c:v>1695174</c:v>
                </c:pt>
                <c:pt idx="9">
                  <c:v>1695174</c:v>
                </c:pt>
                <c:pt idx="10">
                  <c:v>1695174</c:v>
                </c:pt>
                <c:pt idx="11">
                  <c:v>1695174</c:v>
                </c:pt>
                <c:pt idx="12">
                  <c:v>1695174</c:v>
                </c:pt>
                <c:pt idx="13">
                  <c:v>1695174</c:v>
                </c:pt>
                <c:pt idx="14">
                  <c:v>1695174</c:v>
                </c:pt>
                <c:pt idx="15">
                  <c:v>1695174</c:v>
                </c:pt>
                <c:pt idx="16">
                  <c:v>1695174</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1300000</c:v>
                      </c:pt>
                      <c:pt idx="2">
                        <c:v>384867</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1300000</c:v>
                      </c:pt>
                      <c:pt idx="2">
                        <c:v>395174</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10</xdr:col>
      <xdr:colOff>699226</xdr:colOff>
      <xdr:row>4</xdr:row>
      <xdr:rowOff>183824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G110"/>
  <sheetViews>
    <sheetView showZeros="0" zoomScaleNormal="100" zoomScaleSheetLayoutView="100" workbookViewId="0">
      <selection activeCell="U83" sqref="U83"/>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1" width="13" style="1" customWidth="1"/>
    <col min="12" max="12" width="9.140625" style="1"/>
    <col min="13" max="13" width="2.28515625" style="1" customWidth="1"/>
    <col min="14" max="14" width="2.28515625" style="1" hidden="1" customWidth="1"/>
    <col min="15" max="16" width="0" style="229" hidden="1" customWidth="1"/>
    <col min="17" max="18" width="17.42578125" style="229" hidden="1" customWidth="1"/>
    <col min="19" max="20" width="9.140625" style="185"/>
    <col min="21" max="21" width="9.140625" style="1"/>
    <col min="22" max="24" width="17.42578125" style="1" customWidth="1"/>
    <col min="25" max="16384" width="9.140625" style="1"/>
  </cols>
  <sheetData>
    <row r="1" spans="2:31" ht="13.5" thickBot="1" x14ac:dyDescent="0.3"/>
    <row r="2" spans="2:31" ht="15.75" customHeight="1" thickBot="1" x14ac:dyDescent="0.3">
      <c r="B2" s="394" t="s">
        <v>53</v>
      </c>
      <c r="C2" s="395"/>
      <c r="D2" s="395"/>
      <c r="E2" s="395"/>
      <c r="F2" s="395"/>
      <c r="G2" s="395"/>
      <c r="H2" s="395"/>
      <c r="I2" s="395"/>
      <c r="J2" s="395"/>
      <c r="K2" s="395"/>
      <c r="L2" s="395"/>
      <c r="S2" s="257" t="s">
        <v>222</v>
      </c>
      <c r="T2" s="258"/>
      <c r="U2" s="258"/>
      <c r="V2" s="258"/>
      <c r="W2" s="258"/>
      <c r="X2" s="258"/>
      <c r="Y2" s="258"/>
      <c r="Z2" s="258"/>
      <c r="AA2" s="258"/>
      <c r="AB2" s="258"/>
      <c r="AC2" s="258"/>
      <c r="AD2" s="258"/>
      <c r="AE2" s="259"/>
    </row>
    <row r="3" spans="2:31" ht="28.5" customHeight="1" thickBot="1" x14ac:dyDescent="0.3">
      <c r="B3" s="395"/>
      <c r="C3" s="395"/>
      <c r="D3" s="395"/>
      <c r="E3" s="395"/>
      <c r="F3" s="395"/>
      <c r="G3" s="395"/>
      <c r="H3" s="395"/>
      <c r="I3" s="395"/>
      <c r="J3" s="395"/>
      <c r="K3" s="395"/>
      <c r="L3" s="395"/>
      <c r="S3" s="405" t="s">
        <v>219</v>
      </c>
      <c r="T3" s="406"/>
      <c r="U3" s="406"/>
      <c r="V3" s="406"/>
      <c r="W3" s="406"/>
      <c r="X3" s="406"/>
      <c r="Y3" s="406"/>
      <c r="Z3" s="406"/>
      <c r="AA3" s="406"/>
      <c r="AB3" s="406"/>
      <c r="AC3" s="406"/>
      <c r="AD3" s="406"/>
      <c r="AE3" s="407"/>
    </row>
    <row r="4" spans="2:31" ht="15" customHeight="1" x14ac:dyDescent="0.25">
      <c r="B4" s="395"/>
      <c r="C4" s="395"/>
      <c r="D4" s="395"/>
      <c r="E4" s="395"/>
      <c r="F4" s="395"/>
      <c r="G4" s="395"/>
      <c r="H4" s="395"/>
      <c r="I4" s="395"/>
      <c r="J4" s="395"/>
      <c r="K4" s="395"/>
      <c r="L4" s="395"/>
    </row>
    <row r="5" spans="2:31" ht="15" customHeight="1" x14ac:dyDescent="0.25">
      <c r="B5" s="395"/>
      <c r="C5" s="395"/>
      <c r="D5" s="395"/>
      <c r="E5" s="395"/>
      <c r="F5" s="395"/>
      <c r="G5" s="395"/>
      <c r="H5" s="395"/>
      <c r="I5" s="395"/>
      <c r="J5" s="395"/>
      <c r="K5" s="395"/>
      <c r="L5" s="395"/>
    </row>
    <row r="6" spans="2:31" ht="6" customHeight="1" thickBot="1" x14ac:dyDescent="0.3">
      <c r="B6" s="395"/>
      <c r="C6" s="395"/>
      <c r="D6" s="395"/>
      <c r="E6" s="395"/>
      <c r="F6" s="395"/>
      <c r="G6" s="395"/>
      <c r="H6" s="395"/>
      <c r="I6" s="395"/>
      <c r="J6" s="395"/>
      <c r="K6" s="395"/>
      <c r="L6" s="395"/>
    </row>
    <row r="7" spans="2:31" ht="35.25" customHeight="1" thickBot="1" x14ac:dyDescent="0.3">
      <c r="B7" s="300" t="s">
        <v>130</v>
      </c>
      <c r="C7" s="300"/>
      <c r="D7" s="300"/>
      <c r="E7" s="300"/>
      <c r="F7" s="300"/>
      <c r="G7" s="300"/>
      <c r="H7" s="300"/>
      <c r="I7" s="300"/>
      <c r="J7" s="300"/>
      <c r="K7" s="300"/>
      <c r="L7" s="300"/>
      <c r="S7" s="188" t="s">
        <v>158</v>
      </c>
      <c r="T7" s="189"/>
      <c r="U7" s="189"/>
      <c r="V7" s="396" t="s">
        <v>159</v>
      </c>
      <c r="W7" s="397"/>
      <c r="X7" s="397"/>
      <c r="Y7" s="397"/>
      <c r="Z7" s="397"/>
      <c r="AA7" s="398"/>
      <c r="AB7" s="403" t="s">
        <v>213</v>
      </c>
      <c r="AC7" s="404"/>
      <c r="AD7" s="404"/>
      <c r="AE7" s="404"/>
    </row>
    <row r="8" spans="2:31" ht="15" customHeight="1" x14ac:dyDescent="0.2">
      <c r="B8" s="296" t="s">
        <v>7</v>
      </c>
      <c r="C8" s="297"/>
      <c r="D8" s="297"/>
      <c r="E8" s="301" t="s">
        <v>187</v>
      </c>
      <c r="F8" s="302"/>
      <c r="G8" s="302"/>
      <c r="H8" s="302"/>
      <c r="I8" s="302"/>
      <c r="J8" s="302"/>
      <c r="K8" s="302"/>
      <c r="L8" s="303"/>
      <c r="S8" s="399" t="s">
        <v>160</v>
      </c>
      <c r="T8" s="400"/>
      <c r="U8" s="400"/>
      <c r="V8" s="400"/>
      <c r="W8" s="400"/>
      <c r="X8" s="400"/>
      <c r="Y8" s="400"/>
      <c r="Z8" s="400"/>
      <c r="AA8" s="400"/>
      <c r="AB8" s="400"/>
      <c r="AC8" s="400"/>
      <c r="AD8" s="400"/>
      <c r="AE8" s="189"/>
    </row>
    <row r="9" spans="2:31" ht="6.75" customHeight="1" x14ac:dyDescent="0.25">
      <c r="B9" s="71"/>
      <c r="C9" s="72"/>
      <c r="D9" s="72"/>
      <c r="E9" s="72"/>
      <c r="F9" s="72"/>
      <c r="G9" s="72"/>
      <c r="H9" s="72"/>
      <c r="I9" s="72"/>
      <c r="J9" s="72"/>
      <c r="K9" s="72"/>
      <c r="L9" s="73"/>
      <c r="S9" s="191"/>
      <c r="T9" s="191"/>
      <c r="U9" s="191"/>
      <c r="V9" s="191"/>
      <c r="W9" s="191"/>
      <c r="X9" s="191"/>
      <c r="Y9" s="191"/>
      <c r="Z9" s="191"/>
      <c r="AA9" s="191"/>
      <c r="AB9" s="191"/>
      <c r="AC9" s="191"/>
      <c r="AD9" s="191"/>
      <c r="AE9" s="191"/>
    </row>
    <row r="10" spans="2:31" ht="24.75" customHeight="1" x14ac:dyDescent="0.2">
      <c r="B10" s="298" t="s">
        <v>99</v>
      </c>
      <c r="C10" s="299"/>
      <c r="D10" s="299"/>
      <c r="E10" s="274" t="s">
        <v>188</v>
      </c>
      <c r="F10" s="275"/>
      <c r="G10" s="271" t="s">
        <v>76</v>
      </c>
      <c r="H10" s="272"/>
      <c r="I10" s="272"/>
      <c r="J10" s="273"/>
      <c r="K10" s="306" t="s">
        <v>164</v>
      </c>
      <c r="L10" s="307"/>
      <c r="S10" s="192" t="s">
        <v>165</v>
      </c>
      <c r="T10" s="191"/>
      <c r="U10" s="191"/>
      <c r="V10" s="191"/>
      <c r="W10" s="191"/>
      <c r="X10" s="191"/>
      <c r="Y10" s="191"/>
      <c r="Z10" s="191"/>
      <c r="AA10" s="191"/>
      <c r="AB10" s="191"/>
      <c r="AC10" s="191"/>
      <c r="AD10" s="191"/>
      <c r="AE10" s="191"/>
    </row>
    <row r="11" spans="2:31" ht="6.75" customHeight="1" x14ac:dyDescent="0.25">
      <c r="B11" s="71"/>
      <c r="C11" s="72"/>
      <c r="D11" s="72"/>
      <c r="E11" s="72"/>
      <c r="F11" s="72"/>
      <c r="G11" s="72"/>
      <c r="H11" s="72"/>
      <c r="I11" s="72"/>
      <c r="J11" s="72"/>
      <c r="K11" s="72"/>
      <c r="L11" s="73"/>
      <c r="S11" s="191"/>
      <c r="T11" s="191"/>
      <c r="U11" s="191"/>
      <c r="V11" s="191"/>
      <c r="W11" s="191"/>
      <c r="X11" s="191"/>
      <c r="Y11" s="191"/>
      <c r="Z11" s="191"/>
      <c r="AA11" s="191"/>
      <c r="AB11" s="191"/>
      <c r="AC11" s="191"/>
      <c r="AD11" s="191"/>
      <c r="AE11" s="191"/>
    </row>
    <row r="12" spans="2:31" ht="15" customHeight="1" x14ac:dyDescent="0.25">
      <c r="B12" s="298" t="s">
        <v>124</v>
      </c>
      <c r="C12" s="299"/>
      <c r="D12" s="299"/>
      <c r="E12" s="274" t="s">
        <v>189</v>
      </c>
      <c r="F12" s="275"/>
      <c r="G12" s="271" t="s">
        <v>78</v>
      </c>
      <c r="H12" s="272"/>
      <c r="I12" s="272"/>
      <c r="J12" s="273"/>
      <c r="K12" s="304">
        <v>44859</v>
      </c>
      <c r="L12" s="305"/>
      <c r="S12" s="401" t="s">
        <v>161</v>
      </c>
      <c r="T12" s="402"/>
      <c r="U12" s="402"/>
      <c r="V12" s="402"/>
      <c r="W12" s="402"/>
      <c r="X12" s="402"/>
      <c r="Y12" s="402"/>
      <c r="Z12" s="402"/>
      <c r="AA12" s="402"/>
      <c r="AB12" s="402"/>
      <c r="AC12" s="402"/>
      <c r="AD12" s="402"/>
      <c r="AE12" s="402"/>
    </row>
    <row r="13" spans="2:31" ht="6.75" customHeight="1" x14ac:dyDescent="0.25">
      <c r="B13" s="71"/>
      <c r="C13" s="72"/>
      <c r="D13" s="72"/>
      <c r="E13" s="72"/>
      <c r="F13" s="72"/>
      <c r="G13" s="72"/>
      <c r="H13" s="72"/>
      <c r="I13" s="72"/>
      <c r="J13" s="72"/>
      <c r="K13" s="72"/>
      <c r="L13" s="73"/>
      <c r="S13" s="191"/>
      <c r="T13" s="191"/>
      <c r="U13" s="191"/>
      <c r="V13" s="191"/>
      <c r="W13" s="191"/>
      <c r="X13" s="191"/>
      <c r="Y13" s="191"/>
      <c r="Z13" s="191"/>
      <c r="AA13" s="191"/>
      <c r="AB13" s="191"/>
      <c r="AC13" s="191"/>
      <c r="AD13" s="191"/>
      <c r="AE13" s="191"/>
    </row>
    <row r="14" spans="2:31" ht="22.5" customHeight="1" x14ac:dyDescent="0.25">
      <c r="B14" s="298" t="s">
        <v>0</v>
      </c>
      <c r="C14" s="299"/>
      <c r="D14" s="299"/>
      <c r="E14" s="274" t="s">
        <v>190</v>
      </c>
      <c r="F14" s="275"/>
      <c r="G14" s="276" t="s">
        <v>79</v>
      </c>
      <c r="H14" s="277"/>
      <c r="I14" s="277"/>
      <c r="J14" s="278"/>
      <c r="K14" s="304" t="s">
        <v>163</v>
      </c>
      <c r="L14" s="305"/>
      <c r="S14" s="401" t="s">
        <v>162</v>
      </c>
      <c r="T14" s="402"/>
      <c r="U14" s="402"/>
      <c r="V14" s="402"/>
      <c r="W14" s="402"/>
      <c r="X14" s="402"/>
      <c r="Y14" s="402"/>
      <c r="Z14" s="402"/>
      <c r="AA14" s="402"/>
      <c r="AB14" s="402"/>
      <c r="AC14" s="402"/>
      <c r="AD14" s="402"/>
      <c r="AE14" s="402"/>
    </row>
    <row r="15" spans="2:31" ht="13.5" thickBot="1" x14ac:dyDescent="0.3">
      <c r="B15" s="74"/>
      <c r="C15" s="75"/>
      <c r="D15" s="75"/>
      <c r="E15" s="75"/>
      <c r="F15" s="75"/>
      <c r="G15" s="75"/>
      <c r="H15" s="75"/>
      <c r="I15" s="75"/>
      <c r="J15" s="75"/>
      <c r="K15" s="75"/>
      <c r="L15" s="76"/>
      <c r="S15" s="191"/>
      <c r="T15" s="191"/>
      <c r="U15" s="191"/>
      <c r="V15" s="191"/>
      <c r="W15" s="191"/>
      <c r="X15" s="191"/>
      <c r="Y15" s="191"/>
      <c r="Z15" s="191"/>
      <c r="AA15" s="191"/>
      <c r="AB15" s="191"/>
      <c r="AC15" s="191"/>
      <c r="AD15" s="191"/>
      <c r="AE15" s="191"/>
    </row>
    <row r="16" spans="2:31" x14ac:dyDescent="0.25">
      <c r="B16" s="77" t="s">
        <v>16</v>
      </c>
      <c r="C16" s="78"/>
      <c r="D16" s="78"/>
      <c r="E16" s="78"/>
      <c r="F16" s="78"/>
      <c r="G16" s="78"/>
      <c r="H16" s="78"/>
      <c r="I16" s="78"/>
      <c r="J16" s="78"/>
      <c r="K16" s="78"/>
      <c r="L16" s="79"/>
      <c r="S16" s="191"/>
      <c r="T16" s="191"/>
      <c r="U16" s="191"/>
      <c r="V16" s="191"/>
      <c r="W16" s="191"/>
      <c r="X16" s="191"/>
      <c r="Y16" s="191"/>
      <c r="Z16" s="191"/>
      <c r="AA16" s="191"/>
      <c r="AB16" s="191"/>
      <c r="AC16" s="191"/>
      <c r="AD16" s="191"/>
      <c r="AE16" s="191"/>
    </row>
    <row r="17" spans="2:31" ht="6.75" customHeight="1" x14ac:dyDescent="0.25">
      <c r="B17" s="80"/>
      <c r="L17" s="2"/>
      <c r="S17" s="401" t="s">
        <v>170</v>
      </c>
      <c r="T17" s="413"/>
      <c r="U17" s="413"/>
      <c r="V17" s="413"/>
      <c r="W17" s="413"/>
      <c r="X17" s="413"/>
      <c r="Y17" s="413"/>
      <c r="Z17" s="413"/>
      <c r="AA17" s="413"/>
      <c r="AB17" s="191"/>
      <c r="AC17" s="191"/>
      <c r="AD17" s="191"/>
      <c r="AE17" s="191"/>
    </row>
    <row r="18" spans="2:31" ht="12.75" customHeight="1" x14ac:dyDescent="0.25">
      <c r="B18" s="279" t="s">
        <v>17</v>
      </c>
      <c r="C18" s="280"/>
      <c r="D18" s="280"/>
      <c r="E18" s="281"/>
      <c r="F18" s="160" t="s">
        <v>168</v>
      </c>
      <c r="G18" s="293" t="s">
        <v>54</v>
      </c>
      <c r="H18" s="293"/>
      <c r="I18" s="293"/>
      <c r="J18" s="293"/>
      <c r="K18" s="290">
        <v>6000</v>
      </c>
      <c r="L18" s="291"/>
      <c r="S18" s="413"/>
      <c r="T18" s="413"/>
      <c r="U18" s="413"/>
      <c r="V18" s="413"/>
      <c r="W18" s="413"/>
      <c r="X18" s="413"/>
      <c r="Y18" s="413"/>
      <c r="Z18" s="413"/>
      <c r="AA18" s="413"/>
      <c r="AB18" s="191"/>
      <c r="AC18" s="191"/>
      <c r="AD18" s="191"/>
      <c r="AE18" s="191"/>
    </row>
    <row r="19" spans="2:31" ht="6.75" customHeight="1" x14ac:dyDescent="0.25">
      <c r="B19" s="81"/>
      <c r="C19" s="82"/>
      <c r="D19" s="82"/>
      <c r="E19" s="82"/>
      <c r="F19" s="82"/>
      <c r="G19" s="82"/>
      <c r="H19" s="83"/>
      <c r="I19" s="83"/>
      <c r="J19" s="83"/>
      <c r="K19" s="83"/>
      <c r="L19" s="84"/>
      <c r="S19" s="191"/>
      <c r="T19" s="191"/>
      <c r="U19" s="191"/>
      <c r="V19" s="191"/>
      <c r="W19" s="191"/>
      <c r="X19" s="191"/>
      <c r="Y19" s="191"/>
      <c r="Z19" s="191"/>
      <c r="AA19" s="191"/>
      <c r="AB19" s="191"/>
      <c r="AC19" s="191"/>
      <c r="AD19" s="191"/>
      <c r="AE19" s="191"/>
    </row>
    <row r="20" spans="2:31" ht="15" customHeight="1" x14ac:dyDescent="0.2">
      <c r="B20" s="279" t="s">
        <v>18</v>
      </c>
      <c r="C20" s="280"/>
      <c r="D20" s="280"/>
      <c r="E20" s="281"/>
      <c r="F20" s="160" t="s">
        <v>169</v>
      </c>
      <c r="G20" s="293" t="s">
        <v>55</v>
      </c>
      <c r="H20" s="293"/>
      <c r="I20" s="293"/>
      <c r="J20" s="293"/>
      <c r="K20" s="290" t="s">
        <v>92</v>
      </c>
      <c r="L20" s="291"/>
      <c r="S20" s="411" t="s">
        <v>212</v>
      </c>
      <c r="T20" s="412"/>
      <c r="U20" s="412"/>
      <c r="V20" s="412"/>
      <c r="W20" s="412"/>
      <c r="X20" s="412"/>
      <c r="Y20" s="412"/>
      <c r="Z20" s="412"/>
      <c r="AA20" s="412"/>
      <c r="AB20" s="412"/>
      <c r="AC20" s="412"/>
      <c r="AD20" s="412"/>
      <c r="AE20" s="191"/>
    </row>
    <row r="21" spans="2:31" ht="6.75" customHeight="1" x14ac:dyDescent="0.25">
      <c r="B21" s="81"/>
      <c r="C21" s="82"/>
      <c r="D21" s="82"/>
      <c r="E21" s="83"/>
      <c r="F21" s="83"/>
      <c r="G21" s="83"/>
      <c r="H21" s="83"/>
      <c r="I21" s="82"/>
      <c r="J21" s="82"/>
      <c r="K21" s="82"/>
      <c r="L21" s="84"/>
      <c r="S21" s="191"/>
      <c r="T21" s="191"/>
      <c r="U21" s="191"/>
      <c r="V21" s="191"/>
      <c r="W21" s="191"/>
      <c r="X21" s="191"/>
      <c r="Y21" s="191"/>
      <c r="Z21" s="191"/>
      <c r="AA21" s="191"/>
      <c r="AB21" s="191"/>
      <c r="AC21" s="191"/>
      <c r="AD21" s="191"/>
      <c r="AE21" s="191"/>
    </row>
    <row r="22" spans="2:31" ht="12.75" customHeight="1" x14ac:dyDescent="0.25">
      <c r="B22" s="279" t="s">
        <v>20</v>
      </c>
      <c r="C22" s="280"/>
      <c r="D22" s="280"/>
      <c r="E22" s="281"/>
      <c r="F22" s="160">
        <v>2000</v>
      </c>
      <c r="G22" s="293" t="s">
        <v>56</v>
      </c>
      <c r="H22" s="293"/>
      <c r="I22" s="293"/>
      <c r="J22" s="293"/>
      <c r="K22" s="290" t="s">
        <v>91</v>
      </c>
      <c r="L22" s="291"/>
      <c r="O22" s="229" t="s">
        <v>91</v>
      </c>
      <c r="S22" s="401" t="s">
        <v>216</v>
      </c>
      <c r="T22" s="410"/>
      <c r="U22" s="410"/>
      <c r="V22" s="410"/>
      <c r="W22" s="410"/>
      <c r="X22" s="410"/>
      <c r="Y22" s="410"/>
      <c r="Z22" s="410"/>
      <c r="AA22" s="410"/>
      <c r="AB22" s="191"/>
      <c r="AC22" s="191"/>
      <c r="AD22" s="191"/>
      <c r="AE22" s="191"/>
    </row>
    <row r="23" spans="2:31" ht="6.75" customHeight="1" x14ac:dyDescent="0.25">
      <c r="B23" s="81"/>
      <c r="C23" s="82"/>
      <c r="D23" s="82"/>
      <c r="E23" s="82"/>
      <c r="F23" s="82"/>
      <c r="G23" s="82"/>
      <c r="H23" s="83"/>
      <c r="I23" s="82"/>
      <c r="J23" s="82"/>
      <c r="K23" s="82"/>
      <c r="L23" s="84"/>
      <c r="O23" s="229" t="s">
        <v>92</v>
      </c>
      <c r="S23" s="191"/>
      <c r="T23" s="191"/>
      <c r="U23" s="191"/>
      <c r="V23" s="191"/>
      <c r="W23" s="191"/>
      <c r="X23" s="191"/>
      <c r="Y23" s="191"/>
      <c r="Z23" s="191"/>
      <c r="AA23" s="191"/>
      <c r="AB23" s="191"/>
      <c r="AC23" s="191"/>
      <c r="AD23" s="191"/>
      <c r="AE23" s="191"/>
    </row>
    <row r="24" spans="2:31" ht="12.75" customHeight="1" x14ac:dyDescent="0.25">
      <c r="B24" s="279" t="s">
        <v>19</v>
      </c>
      <c r="C24" s="280"/>
      <c r="D24" s="280"/>
      <c r="E24" s="281"/>
      <c r="F24" s="160">
        <v>2000</v>
      </c>
      <c r="G24" s="293" t="s">
        <v>57</v>
      </c>
      <c r="H24" s="293"/>
      <c r="I24" s="293"/>
      <c r="J24" s="293"/>
      <c r="K24" s="290" t="s">
        <v>92</v>
      </c>
      <c r="L24" s="291"/>
      <c r="S24" s="401" t="s">
        <v>216</v>
      </c>
      <c r="T24" s="410"/>
      <c r="U24" s="410"/>
      <c r="V24" s="410"/>
      <c r="W24" s="410"/>
      <c r="X24" s="410"/>
      <c r="Y24" s="410"/>
      <c r="Z24" s="410"/>
      <c r="AA24" s="410"/>
      <c r="AB24" s="191"/>
      <c r="AC24" s="191"/>
      <c r="AD24" s="191"/>
      <c r="AE24" s="191"/>
    </row>
    <row r="25" spans="2:31" ht="6.75" customHeight="1" x14ac:dyDescent="0.25">
      <c r="B25" s="81"/>
      <c r="C25" s="82"/>
      <c r="D25" s="82"/>
      <c r="E25" s="82"/>
      <c r="F25" s="82"/>
      <c r="G25" s="82"/>
      <c r="H25" s="83"/>
      <c r="I25" s="82"/>
      <c r="J25" s="82"/>
      <c r="K25" s="82"/>
      <c r="L25" s="84"/>
      <c r="S25" s="191"/>
      <c r="T25" s="191"/>
      <c r="U25" s="191"/>
      <c r="V25" s="191"/>
      <c r="W25" s="191"/>
      <c r="X25" s="191"/>
      <c r="Y25" s="191"/>
      <c r="Z25" s="191"/>
      <c r="AA25" s="191"/>
      <c r="AB25" s="191"/>
      <c r="AC25" s="191"/>
      <c r="AD25" s="191"/>
      <c r="AE25" s="191"/>
    </row>
    <row r="26" spans="2:31" ht="15" customHeight="1" x14ac:dyDescent="0.25">
      <c r="B26" s="279" t="s">
        <v>58</v>
      </c>
      <c r="C26" s="280"/>
      <c r="D26" s="280"/>
      <c r="E26" s="281"/>
      <c r="F26" s="160"/>
      <c r="G26" s="293" t="s">
        <v>59</v>
      </c>
      <c r="H26" s="293"/>
      <c r="I26" s="293"/>
      <c r="J26" s="293"/>
      <c r="K26" s="290" t="s">
        <v>92</v>
      </c>
      <c r="L26" s="291"/>
      <c r="S26" s="401" t="s">
        <v>216</v>
      </c>
      <c r="T26" s="410"/>
      <c r="U26" s="410"/>
      <c r="V26" s="410"/>
      <c r="W26" s="410"/>
      <c r="X26" s="410"/>
      <c r="Y26" s="410"/>
      <c r="Z26" s="410"/>
      <c r="AA26" s="410"/>
      <c r="AB26" s="191"/>
      <c r="AC26" s="191"/>
      <c r="AD26" s="191"/>
      <c r="AE26" s="191"/>
    </row>
    <row r="27" spans="2:31" ht="6.75" customHeight="1" x14ac:dyDescent="0.25">
      <c r="B27" s="81"/>
      <c r="C27" s="82"/>
      <c r="D27" s="82"/>
      <c r="E27" s="82"/>
      <c r="F27" s="82"/>
      <c r="G27" s="82"/>
      <c r="H27" s="83"/>
      <c r="I27" s="82"/>
      <c r="J27" s="82"/>
      <c r="K27" s="82"/>
      <c r="L27" s="84"/>
      <c r="S27" s="191"/>
      <c r="T27" s="191"/>
      <c r="U27" s="191"/>
      <c r="V27" s="191"/>
      <c r="W27" s="191"/>
      <c r="X27" s="191"/>
      <c r="Y27" s="191"/>
      <c r="Z27" s="191"/>
      <c r="AA27" s="191"/>
      <c r="AB27" s="191"/>
      <c r="AC27" s="191"/>
      <c r="AD27" s="191"/>
      <c r="AE27" s="191"/>
    </row>
    <row r="28" spans="2:31" ht="29.45" customHeight="1" x14ac:dyDescent="0.2">
      <c r="B28" s="279" t="s">
        <v>154</v>
      </c>
      <c r="C28" s="280"/>
      <c r="D28" s="280"/>
      <c r="E28" s="281"/>
      <c r="F28" s="167" t="s">
        <v>171</v>
      </c>
      <c r="G28" s="292" t="s">
        <v>155</v>
      </c>
      <c r="H28" s="292"/>
      <c r="I28" s="292"/>
      <c r="J28" s="292"/>
      <c r="K28" s="290">
        <v>4</v>
      </c>
      <c r="L28" s="291"/>
      <c r="S28" s="399" t="s">
        <v>166</v>
      </c>
      <c r="T28" s="400"/>
      <c r="U28" s="400"/>
      <c r="V28" s="400"/>
      <c r="W28" s="400"/>
      <c r="X28" s="400"/>
      <c r="Y28" s="400"/>
      <c r="Z28" s="400"/>
      <c r="AA28" s="400"/>
      <c r="AB28" s="400"/>
      <c r="AC28" s="400"/>
      <c r="AD28" s="400"/>
      <c r="AE28" s="191"/>
    </row>
    <row r="29" spans="2:31" ht="6.75" customHeight="1" x14ac:dyDescent="0.25">
      <c r="B29" s="81"/>
      <c r="C29" s="82"/>
      <c r="D29" s="82"/>
      <c r="E29" s="82"/>
      <c r="F29" s="82"/>
      <c r="G29" s="82"/>
      <c r="H29" s="83"/>
      <c r="I29" s="82"/>
      <c r="J29" s="82"/>
      <c r="K29" s="82"/>
      <c r="L29" s="84"/>
      <c r="S29" s="189"/>
      <c r="T29" s="189"/>
      <c r="U29" s="189"/>
      <c r="V29" s="189"/>
      <c r="W29" s="189"/>
      <c r="X29" s="189"/>
      <c r="Y29" s="189"/>
      <c r="Z29" s="189"/>
      <c r="AA29" s="189"/>
      <c r="AB29" s="189"/>
      <c r="AC29" s="189"/>
      <c r="AD29" s="189"/>
      <c r="AE29" s="191"/>
    </row>
    <row r="30" spans="2:31" ht="14.45" customHeight="1" x14ac:dyDescent="0.25">
      <c r="B30" s="279" t="s">
        <v>100</v>
      </c>
      <c r="C30" s="280"/>
      <c r="D30" s="280"/>
      <c r="E30" s="281"/>
      <c r="F30" s="282" t="s">
        <v>184</v>
      </c>
      <c r="G30" s="283"/>
      <c r="H30" s="283"/>
      <c r="I30" s="283"/>
      <c r="J30" s="283"/>
      <c r="K30" s="283"/>
      <c r="L30" s="284"/>
      <c r="S30" s="408" t="s">
        <v>167</v>
      </c>
      <c r="T30" s="404"/>
      <c r="U30" s="404"/>
      <c r="V30" s="404"/>
      <c r="W30" s="404"/>
      <c r="X30" s="404"/>
      <c r="Y30" s="404"/>
      <c r="Z30" s="404"/>
      <c r="AA30" s="404"/>
      <c r="AB30" s="404"/>
      <c r="AC30" s="404"/>
      <c r="AD30" s="189"/>
      <c r="AE30" s="191"/>
    </row>
    <row r="31" spans="2:31" ht="6.75" customHeight="1" thickBot="1" x14ac:dyDescent="0.3">
      <c r="B31" s="85"/>
      <c r="C31" s="86"/>
      <c r="D31" s="86"/>
      <c r="E31" s="86"/>
      <c r="F31" s="86"/>
      <c r="G31" s="86"/>
      <c r="H31" s="86"/>
      <c r="I31" s="86"/>
      <c r="J31" s="86"/>
      <c r="K31" s="86"/>
      <c r="L31" s="87"/>
      <c r="S31" s="189"/>
      <c r="T31" s="189"/>
      <c r="U31" s="189"/>
      <c r="V31" s="189"/>
      <c r="W31" s="189"/>
      <c r="X31" s="189"/>
      <c r="Y31" s="189"/>
      <c r="Z31" s="189"/>
      <c r="AA31" s="189"/>
      <c r="AB31" s="189"/>
      <c r="AC31" s="189"/>
      <c r="AD31" s="189"/>
      <c r="AE31" s="191"/>
    </row>
    <row r="32" spans="2:31" s="89" customFormat="1" ht="15" customHeight="1" x14ac:dyDescent="0.25">
      <c r="B32" s="88">
        <v>1</v>
      </c>
      <c r="C32" s="288" t="s">
        <v>8</v>
      </c>
      <c r="D32" s="288"/>
      <c r="E32" s="288"/>
      <c r="F32" s="288"/>
      <c r="G32" s="288"/>
      <c r="H32" s="288"/>
      <c r="I32" s="288"/>
      <c r="J32" s="288"/>
      <c r="K32" s="288"/>
      <c r="L32" s="289"/>
      <c r="O32" s="230"/>
      <c r="P32" s="230"/>
      <c r="Q32" s="230"/>
      <c r="R32" s="230"/>
      <c r="S32" s="194"/>
      <c r="T32" s="189"/>
      <c r="U32" s="194"/>
      <c r="V32" s="194"/>
      <c r="W32" s="194"/>
      <c r="X32" s="194"/>
      <c r="Y32" s="194"/>
      <c r="Z32" s="194"/>
      <c r="AA32" s="194"/>
      <c r="AB32" s="194"/>
      <c r="AC32" s="194"/>
      <c r="AD32" s="194"/>
      <c r="AE32" s="193"/>
    </row>
    <row r="33" spans="2:31" ht="15" x14ac:dyDescent="0.25">
      <c r="B33" s="5"/>
      <c r="C33" s="90" t="s">
        <v>9</v>
      </c>
      <c r="D33" s="318" t="s">
        <v>1</v>
      </c>
      <c r="E33" s="319"/>
      <c r="F33" s="319"/>
      <c r="G33" s="319"/>
      <c r="H33" s="319"/>
      <c r="I33" s="319"/>
      <c r="J33" s="320"/>
      <c r="K33" s="308" t="s">
        <v>42</v>
      </c>
      <c r="L33" s="309"/>
      <c r="S33" s="408" t="s">
        <v>172</v>
      </c>
      <c r="T33" s="410"/>
      <c r="U33" s="410"/>
      <c r="V33" s="410"/>
      <c r="W33" s="410"/>
      <c r="X33" s="410"/>
      <c r="Y33" s="410"/>
      <c r="Z33" s="410"/>
      <c r="AA33" s="189"/>
      <c r="AB33" s="189"/>
      <c r="AC33" s="189"/>
      <c r="AD33" s="189"/>
      <c r="AE33" s="191"/>
    </row>
    <row r="34" spans="2:31" ht="15" customHeight="1" x14ac:dyDescent="0.25">
      <c r="B34" s="5"/>
      <c r="C34" s="176">
        <v>1.1000000000000001</v>
      </c>
      <c r="D34" s="292" t="s">
        <v>112</v>
      </c>
      <c r="E34" s="292"/>
      <c r="F34" s="292"/>
      <c r="G34" s="292"/>
      <c r="H34" s="292"/>
      <c r="I34" s="292"/>
      <c r="J34" s="292"/>
      <c r="K34" s="265">
        <v>92000</v>
      </c>
      <c r="L34" s="266"/>
      <c r="S34" s="191"/>
      <c r="T34" s="191"/>
      <c r="U34" s="191"/>
      <c r="V34" s="191"/>
      <c r="W34" s="191"/>
      <c r="X34" s="191"/>
      <c r="Y34" s="191"/>
      <c r="Z34" s="191"/>
      <c r="AA34" s="191"/>
      <c r="AB34" s="191"/>
      <c r="AC34" s="191"/>
      <c r="AD34" s="191"/>
      <c r="AE34" s="191"/>
    </row>
    <row r="35" spans="2:31" ht="15" customHeight="1" x14ac:dyDescent="0.25">
      <c r="B35" s="5"/>
      <c r="C35" s="176">
        <v>1.2</v>
      </c>
      <c r="D35" s="292" t="s">
        <v>113</v>
      </c>
      <c r="E35" s="292"/>
      <c r="F35" s="292"/>
      <c r="G35" s="292"/>
      <c r="H35" s="292"/>
      <c r="I35" s="292"/>
      <c r="J35" s="292"/>
      <c r="K35" s="265">
        <v>75000</v>
      </c>
      <c r="L35" s="266"/>
      <c r="S35" s="191"/>
      <c r="T35" s="191"/>
      <c r="U35" s="191"/>
      <c r="V35" s="191"/>
      <c r="W35" s="191"/>
      <c r="X35" s="191"/>
      <c r="Y35" s="191"/>
      <c r="Z35" s="191"/>
      <c r="AA35" s="191"/>
      <c r="AB35" s="191"/>
      <c r="AC35" s="191"/>
      <c r="AD35" s="191"/>
      <c r="AE35" s="191"/>
    </row>
    <row r="36" spans="2:31" ht="15" customHeight="1" x14ac:dyDescent="0.25">
      <c r="B36" s="5"/>
      <c r="C36" s="176">
        <v>1.3</v>
      </c>
      <c r="D36" s="292" t="s">
        <v>114</v>
      </c>
      <c r="E36" s="292"/>
      <c r="F36" s="292"/>
      <c r="G36" s="292"/>
      <c r="H36" s="292"/>
      <c r="I36" s="292"/>
      <c r="J36" s="292"/>
      <c r="K36" s="265">
        <v>42500</v>
      </c>
      <c r="L36" s="266"/>
      <c r="S36" s="191"/>
      <c r="T36" s="191"/>
      <c r="U36" s="191"/>
      <c r="V36" s="191"/>
      <c r="W36" s="191"/>
      <c r="X36" s="191"/>
      <c r="Y36" s="191"/>
      <c r="Z36" s="191"/>
      <c r="AA36" s="191"/>
      <c r="AB36" s="191"/>
      <c r="AC36" s="191"/>
      <c r="AD36" s="191"/>
      <c r="AE36" s="191"/>
    </row>
    <row r="37" spans="2:31" ht="15" customHeight="1" x14ac:dyDescent="0.25">
      <c r="B37" s="5"/>
      <c r="C37" s="176">
        <v>1.4</v>
      </c>
      <c r="D37" s="292" t="s">
        <v>115</v>
      </c>
      <c r="E37" s="292"/>
      <c r="F37" s="292"/>
      <c r="G37" s="292"/>
      <c r="H37" s="292"/>
      <c r="I37" s="292"/>
      <c r="J37" s="292"/>
      <c r="K37" s="265">
        <v>65000</v>
      </c>
      <c r="L37" s="266"/>
      <c r="S37" s="191"/>
      <c r="T37" s="191"/>
      <c r="U37" s="191"/>
      <c r="V37" s="191"/>
      <c r="W37" s="191"/>
      <c r="X37" s="191"/>
      <c r="Y37" s="191"/>
      <c r="Z37" s="191"/>
      <c r="AA37" s="191"/>
      <c r="AB37" s="191"/>
      <c r="AC37" s="191"/>
      <c r="AD37" s="191"/>
      <c r="AE37" s="191"/>
    </row>
    <row r="38" spans="2:31" ht="15" customHeight="1" x14ac:dyDescent="0.25">
      <c r="B38" s="5"/>
      <c r="C38" s="176">
        <v>1.5</v>
      </c>
      <c r="D38" s="292" t="s">
        <v>116</v>
      </c>
      <c r="E38" s="292"/>
      <c r="F38" s="292"/>
      <c r="G38" s="292"/>
      <c r="H38" s="292"/>
      <c r="I38" s="292"/>
      <c r="J38" s="292"/>
      <c r="K38" s="265">
        <v>62500</v>
      </c>
      <c r="L38" s="266"/>
      <c r="S38" s="191"/>
      <c r="T38" s="191"/>
      <c r="U38" s="191"/>
      <c r="V38" s="191"/>
      <c r="W38" s="191"/>
      <c r="X38" s="191"/>
      <c r="Y38" s="191"/>
      <c r="Z38" s="191"/>
      <c r="AA38" s="191"/>
      <c r="AB38" s="191"/>
      <c r="AC38" s="191"/>
      <c r="AD38" s="191"/>
      <c r="AE38" s="191"/>
    </row>
    <row r="39" spans="2:31" ht="15" customHeight="1" x14ac:dyDescent="0.25">
      <c r="B39" s="5"/>
      <c r="C39" s="176">
        <v>1.6</v>
      </c>
      <c r="D39" s="292" t="s">
        <v>117</v>
      </c>
      <c r="E39" s="292"/>
      <c r="F39" s="292"/>
      <c r="G39" s="292"/>
      <c r="H39" s="292"/>
      <c r="I39" s="292"/>
      <c r="J39" s="292"/>
      <c r="K39" s="265">
        <v>125000</v>
      </c>
      <c r="L39" s="266"/>
      <c r="S39" s="191"/>
      <c r="T39" s="191"/>
      <c r="U39" s="191"/>
      <c r="V39" s="191"/>
      <c r="W39" s="191"/>
      <c r="X39" s="191"/>
      <c r="Y39" s="191"/>
      <c r="Z39" s="191"/>
      <c r="AA39" s="191"/>
      <c r="AB39" s="191"/>
      <c r="AC39" s="191"/>
      <c r="AD39" s="191"/>
      <c r="AE39" s="191"/>
    </row>
    <row r="40" spans="2:31" ht="15" customHeight="1" x14ac:dyDescent="0.25">
      <c r="B40" s="5"/>
      <c r="C40" s="176">
        <v>1.7</v>
      </c>
      <c r="D40" s="292" t="s">
        <v>118</v>
      </c>
      <c r="E40" s="292"/>
      <c r="F40" s="292"/>
      <c r="G40" s="292"/>
      <c r="H40" s="292"/>
      <c r="I40" s="292"/>
      <c r="J40" s="292"/>
      <c r="K40" s="265">
        <v>62500</v>
      </c>
      <c r="L40" s="266"/>
      <c r="S40" s="191"/>
      <c r="T40" s="191"/>
      <c r="U40" s="191"/>
      <c r="V40" s="191"/>
      <c r="W40" s="191"/>
      <c r="X40" s="191"/>
      <c r="Y40" s="191"/>
      <c r="Z40" s="191"/>
      <c r="AA40" s="191"/>
      <c r="AB40" s="191"/>
      <c r="AC40" s="191"/>
      <c r="AD40" s="191"/>
      <c r="AE40" s="191"/>
    </row>
    <row r="41" spans="2:31" ht="15" customHeight="1" x14ac:dyDescent="0.25">
      <c r="B41" s="5"/>
      <c r="C41" s="176">
        <v>1.8</v>
      </c>
      <c r="D41" s="292" t="s">
        <v>120</v>
      </c>
      <c r="E41" s="292"/>
      <c r="F41" s="292"/>
      <c r="G41" s="292"/>
      <c r="H41" s="292"/>
      <c r="I41" s="292"/>
      <c r="J41" s="292"/>
      <c r="K41" s="265">
        <v>25000</v>
      </c>
      <c r="L41" s="266"/>
      <c r="S41" s="191"/>
      <c r="T41" s="191"/>
      <c r="U41" s="191"/>
      <c r="V41" s="191"/>
      <c r="W41" s="191"/>
      <c r="X41" s="191"/>
      <c r="Y41" s="191"/>
      <c r="Z41" s="191"/>
      <c r="AA41" s="191"/>
      <c r="AB41" s="191"/>
      <c r="AC41" s="191"/>
      <c r="AD41" s="191"/>
      <c r="AE41" s="191"/>
    </row>
    <row r="42" spans="2:31" ht="15" customHeight="1" x14ac:dyDescent="0.25">
      <c r="B42" s="5"/>
      <c r="C42" s="176">
        <v>1.9</v>
      </c>
      <c r="D42" s="292" t="s">
        <v>119</v>
      </c>
      <c r="E42" s="292"/>
      <c r="F42" s="292"/>
      <c r="G42" s="292"/>
      <c r="H42" s="292"/>
      <c r="I42" s="292"/>
      <c r="J42" s="292"/>
      <c r="K42" s="265">
        <v>85000</v>
      </c>
      <c r="L42" s="266"/>
      <c r="S42" s="191"/>
      <c r="T42" s="191"/>
      <c r="U42" s="191"/>
      <c r="V42" s="191"/>
      <c r="W42" s="191"/>
      <c r="X42" s="191"/>
      <c r="Y42" s="191"/>
      <c r="Z42" s="191"/>
      <c r="AA42" s="191"/>
      <c r="AB42" s="191"/>
      <c r="AC42" s="191"/>
      <c r="AD42" s="191"/>
      <c r="AE42" s="191"/>
    </row>
    <row r="43" spans="2:31" ht="15" customHeight="1" x14ac:dyDescent="0.25">
      <c r="B43" s="5"/>
      <c r="C43" s="91">
        <v>1.1000000000000001</v>
      </c>
      <c r="D43" s="292" t="s">
        <v>121</v>
      </c>
      <c r="E43" s="292"/>
      <c r="F43" s="292"/>
      <c r="G43" s="292"/>
      <c r="H43" s="292"/>
      <c r="I43" s="292"/>
      <c r="J43" s="292"/>
      <c r="K43" s="265"/>
      <c r="L43" s="266"/>
      <c r="S43" s="191"/>
      <c r="T43" s="191"/>
      <c r="U43" s="191"/>
      <c r="V43" s="191"/>
      <c r="W43" s="191"/>
      <c r="X43" s="191"/>
      <c r="Y43" s="191"/>
      <c r="Z43" s="191"/>
      <c r="AA43" s="191"/>
      <c r="AB43" s="191"/>
      <c r="AC43" s="191"/>
      <c r="AD43" s="191"/>
      <c r="AE43" s="191"/>
    </row>
    <row r="44" spans="2:31" ht="15" customHeight="1" x14ac:dyDescent="0.25">
      <c r="B44" s="5"/>
      <c r="C44" s="176">
        <v>1.1100000000000001</v>
      </c>
      <c r="D44" s="260" t="s">
        <v>109</v>
      </c>
      <c r="E44" s="261"/>
      <c r="F44" s="261"/>
      <c r="G44" s="261"/>
      <c r="H44" s="261"/>
      <c r="I44" s="261"/>
      <c r="J44" s="262"/>
      <c r="K44" s="265">
        <v>30000</v>
      </c>
      <c r="L44" s="266"/>
      <c r="S44" s="191"/>
      <c r="T44" s="191"/>
      <c r="U44" s="191"/>
      <c r="V44" s="191"/>
      <c r="W44" s="191"/>
      <c r="X44" s="191"/>
      <c r="Y44" s="191"/>
      <c r="Z44" s="191"/>
      <c r="AA44" s="191"/>
      <c r="AB44" s="191"/>
      <c r="AC44" s="191"/>
      <c r="AD44" s="191"/>
      <c r="AE44" s="191"/>
    </row>
    <row r="45" spans="2:31" ht="15" customHeight="1" x14ac:dyDescent="0.25">
      <c r="B45" s="5"/>
      <c r="C45" s="176">
        <v>1.1200000000000001</v>
      </c>
      <c r="D45" s="260" t="s">
        <v>110</v>
      </c>
      <c r="E45" s="261"/>
      <c r="F45" s="261"/>
      <c r="G45" s="261"/>
      <c r="H45" s="261"/>
      <c r="I45" s="261"/>
      <c r="J45" s="262"/>
      <c r="K45" s="265">
        <v>45000</v>
      </c>
      <c r="L45" s="266"/>
    </row>
    <row r="46" spans="2:31" ht="15" customHeight="1" x14ac:dyDescent="0.25">
      <c r="B46" s="5"/>
      <c r="C46" s="176">
        <v>1.1299999999999999</v>
      </c>
      <c r="D46" s="292" t="s">
        <v>122</v>
      </c>
      <c r="E46" s="292"/>
      <c r="F46" s="292"/>
      <c r="G46" s="292"/>
      <c r="H46" s="292"/>
      <c r="I46" s="292"/>
      <c r="J46" s="292"/>
      <c r="K46" s="265">
        <v>45000</v>
      </c>
      <c r="L46" s="266"/>
    </row>
    <row r="47" spans="2:31" ht="15" customHeight="1" x14ac:dyDescent="0.25">
      <c r="B47" s="5"/>
      <c r="C47" s="176">
        <v>1.1399999999999999</v>
      </c>
      <c r="D47" s="292" t="s">
        <v>104</v>
      </c>
      <c r="E47" s="292"/>
      <c r="F47" s="292"/>
      <c r="G47" s="292"/>
      <c r="H47" s="292"/>
      <c r="I47" s="292"/>
      <c r="J47" s="292"/>
      <c r="K47" s="265">
        <v>0</v>
      </c>
      <c r="L47" s="266"/>
    </row>
    <row r="48" spans="2:31" ht="27.6" customHeight="1" x14ac:dyDescent="0.25">
      <c r="B48" s="5"/>
      <c r="C48" s="176">
        <v>1.1499999999999999</v>
      </c>
      <c r="D48" s="260" t="s">
        <v>111</v>
      </c>
      <c r="E48" s="261"/>
      <c r="F48" s="262"/>
      <c r="G48" s="263">
        <v>0.15</v>
      </c>
      <c r="H48" s="264"/>
      <c r="I48" s="92" t="s">
        <v>12</v>
      </c>
      <c r="J48" s="93">
        <f>SUM(K34:L47)</f>
        <v>754500</v>
      </c>
      <c r="K48" s="265">
        <f>J48*G48</f>
        <v>113175</v>
      </c>
      <c r="L48" s="266"/>
    </row>
    <row r="49" spans="2:31" s="89" customFormat="1" ht="15" customHeight="1" thickBot="1" x14ac:dyDescent="0.3">
      <c r="B49" s="94"/>
      <c r="C49" s="358" t="s">
        <v>43</v>
      </c>
      <c r="D49" s="358"/>
      <c r="E49" s="358"/>
      <c r="F49" s="358"/>
      <c r="G49" s="358"/>
      <c r="H49" s="358"/>
      <c r="I49" s="358"/>
      <c r="J49" s="358"/>
      <c r="K49" s="353">
        <f>SUM(K34:L48)</f>
        <v>867675</v>
      </c>
      <c r="L49" s="354"/>
      <c r="O49" s="230"/>
      <c r="P49" s="230"/>
      <c r="Q49" s="230"/>
      <c r="R49" s="230"/>
      <c r="S49" s="186"/>
      <c r="T49" s="186"/>
    </row>
    <row r="50" spans="2:31" s="89" customFormat="1" ht="15" customHeight="1" x14ac:dyDescent="0.25">
      <c r="B50" s="95">
        <v>2</v>
      </c>
      <c r="C50" s="321" t="s">
        <v>60</v>
      </c>
      <c r="D50" s="322"/>
      <c r="E50" s="322"/>
      <c r="F50" s="322"/>
      <c r="G50" s="322"/>
      <c r="H50" s="322"/>
      <c r="I50" s="322"/>
      <c r="J50" s="322"/>
      <c r="K50" s="322"/>
      <c r="L50" s="323"/>
      <c r="O50" s="230"/>
      <c r="P50" s="230"/>
      <c r="Q50" s="230"/>
      <c r="R50" s="230"/>
      <c r="S50" s="186"/>
      <c r="T50" s="186"/>
    </row>
    <row r="51" spans="2:31" x14ac:dyDescent="0.25">
      <c r="B51" s="5"/>
      <c r="C51" s="96" t="s">
        <v>9</v>
      </c>
      <c r="D51" s="315" t="s">
        <v>1</v>
      </c>
      <c r="E51" s="316"/>
      <c r="F51" s="317"/>
      <c r="G51" s="285" t="s">
        <v>10</v>
      </c>
      <c r="H51" s="285"/>
      <c r="I51" s="182" t="s">
        <v>61</v>
      </c>
      <c r="J51" s="182" t="s">
        <v>11</v>
      </c>
      <c r="K51" s="286" t="s">
        <v>62</v>
      </c>
      <c r="L51" s="287"/>
    </row>
    <row r="52" spans="2:31" x14ac:dyDescent="0.25">
      <c r="B52" s="5"/>
      <c r="C52" s="97">
        <v>2.1</v>
      </c>
      <c r="D52" s="327" t="s">
        <v>15</v>
      </c>
      <c r="E52" s="327"/>
      <c r="F52" s="327"/>
      <c r="G52" s="391"/>
      <c r="H52" s="392"/>
      <c r="I52" s="392"/>
      <c r="J52" s="393"/>
      <c r="K52" s="334">
        <f>SUM(K53:L59)</f>
        <v>65000</v>
      </c>
      <c r="L52" s="335"/>
      <c r="S52" s="408" t="s">
        <v>183</v>
      </c>
      <c r="T52" s="409"/>
      <c r="U52" s="409"/>
      <c r="V52" s="409"/>
      <c r="W52" s="409"/>
      <c r="X52" s="409"/>
      <c r="Y52" s="409"/>
      <c r="Z52" s="409"/>
      <c r="AA52" s="409"/>
      <c r="AB52" s="409"/>
      <c r="AC52" s="409"/>
      <c r="AD52" s="409"/>
      <c r="AE52" s="409"/>
    </row>
    <row r="53" spans="2:31" x14ac:dyDescent="0.25">
      <c r="B53" s="5"/>
      <c r="C53" s="97" t="s">
        <v>132</v>
      </c>
      <c r="D53" s="389" t="s">
        <v>139</v>
      </c>
      <c r="E53" s="389"/>
      <c r="F53" s="389"/>
      <c r="G53" s="390">
        <v>1</v>
      </c>
      <c r="H53" s="390"/>
      <c r="I53" s="187" t="s">
        <v>173</v>
      </c>
      <c r="J53" s="195">
        <v>7500</v>
      </c>
      <c r="K53" s="334">
        <f t="shared" ref="K53:K59" si="0">J53*G53</f>
        <v>7500</v>
      </c>
      <c r="L53" s="335"/>
    </row>
    <row r="54" spans="2:31" x14ac:dyDescent="0.25">
      <c r="B54" s="5"/>
      <c r="C54" s="97" t="s">
        <v>133</v>
      </c>
      <c r="D54" s="389" t="s">
        <v>140</v>
      </c>
      <c r="E54" s="389"/>
      <c r="F54" s="389"/>
      <c r="G54" s="390">
        <v>1</v>
      </c>
      <c r="H54" s="390"/>
      <c r="I54" s="187" t="s">
        <v>173</v>
      </c>
      <c r="J54" s="195">
        <v>8000</v>
      </c>
      <c r="K54" s="334">
        <f t="shared" si="0"/>
        <v>8000</v>
      </c>
      <c r="L54" s="335"/>
    </row>
    <row r="55" spans="2:31" x14ac:dyDescent="0.25">
      <c r="B55" s="5"/>
      <c r="C55" s="97" t="s">
        <v>134</v>
      </c>
      <c r="D55" s="389" t="s">
        <v>141</v>
      </c>
      <c r="E55" s="389"/>
      <c r="F55" s="389"/>
      <c r="G55" s="390">
        <v>1</v>
      </c>
      <c r="H55" s="390"/>
      <c r="I55" s="187" t="s">
        <v>173</v>
      </c>
      <c r="J55" s="195">
        <v>12000</v>
      </c>
      <c r="K55" s="334">
        <f t="shared" si="0"/>
        <v>12000</v>
      </c>
      <c r="L55" s="335"/>
    </row>
    <row r="56" spans="2:31" x14ac:dyDescent="0.25">
      <c r="B56" s="5"/>
      <c r="C56" s="97" t="s">
        <v>135</v>
      </c>
      <c r="D56" s="389" t="s">
        <v>142</v>
      </c>
      <c r="E56" s="389"/>
      <c r="F56" s="389"/>
      <c r="G56" s="390">
        <v>1</v>
      </c>
      <c r="H56" s="390"/>
      <c r="I56" s="187" t="s">
        <v>173</v>
      </c>
      <c r="J56" s="195">
        <v>5000</v>
      </c>
      <c r="K56" s="334">
        <f t="shared" si="0"/>
        <v>5000</v>
      </c>
      <c r="L56" s="335"/>
    </row>
    <row r="57" spans="2:31" x14ac:dyDescent="0.25">
      <c r="B57" s="5"/>
      <c r="C57" s="97" t="s">
        <v>136</v>
      </c>
      <c r="D57" s="389" t="s">
        <v>143</v>
      </c>
      <c r="E57" s="389"/>
      <c r="F57" s="389"/>
      <c r="G57" s="390">
        <v>1</v>
      </c>
      <c r="H57" s="390"/>
      <c r="I57" s="187" t="s">
        <v>173</v>
      </c>
      <c r="J57" s="195">
        <v>15000</v>
      </c>
      <c r="K57" s="334">
        <f t="shared" si="0"/>
        <v>15000</v>
      </c>
      <c r="L57" s="335"/>
    </row>
    <row r="58" spans="2:31" x14ac:dyDescent="0.25">
      <c r="B58" s="5"/>
      <c r="C58" s="97" t="s">
        <v>137</v>
      </c>
      <c r="D58" s="389" t="s">
        <v>144</v>
      </c>
      <c r="E58" s="389"/>
      <c r="F58" s="389"/>
      <c r="G58" s="390">
        <v>1</v>
      </c>
      <c r="H58" s="390"/>
      <c r="I58" s="187" t="s">
        <v>173</v>
      </c>
      <c r="J58" s="195">
        <v>15000</v>
      </c>
      <c r="K58" s="334">
        <f t="shared" si="0"/>
        <v>15000</v>
      </c>
      <c r="L58" s="335"/>
    </row>
    <row r="59" spans="2:31" x14ac:dyDescent="0.25">
      <c r="B59" s="5"/>
      <c r="C59" s="97" t="s">
        <v>138</v>
      </c>
      <c r="D59" s="389" t="s">
        <v>145</v>
      </c>
      <c r="E59" s="389"/>
      <c r="F59" s="389"/>
      <c r="G59" s="390">
        <v>1</v>
      </c>
      <c r="H59" s="390"/>
      <c r="I59" s="187" t="s">
        <v>174</v>
      </c>
      <c r="J59" s="195">
        <v>2500</v>
      </c>
      <c r="K59" s="334">
        <f t="shared" si="0"/>
        <v>2500</v>
      </c>
      <c r="L59" s="335"/>
    </row>
    <row r="60" spans="2:31" s="89" customFormat="1" ht="15" customHeight="1" thickBot="1" x14ac:dyDescent="0.3">
      <c r="B60" s="94"/>
      <c r="C60" s="358" t="s">
        <v>93</v>
      </c>
      <c r="D60" s="358"/>
      <c r="E60" s="358"/>
      <c r="F60" s="358"/>
      <c r="G60" s="358"/>
      <c r="H60" s="358"/>
      <c r="I60" s="358"/>
      <c r="J60" s="358"/>
      <c r="K60" s="353">
        <f>SUM(K52)</f>
        <v>65000</v>
      </c>
      <c r="L60" s="354"/>
      <c r="O60" s="230"/>
      <c r="P60" s="230"/>
      <c r="Q60" s="230"/>
      <c r="R60" s="230"/>
      <c r="S60" s="193"/>
      <c r="T60" s="193"/>
      <c r="U60" s="193"/>
      <c r="V60" s="193"/>
      <c r="W60" s="193"/>
      <c r="X60" s="193"/>
      <c r="Y60" s="193"/>
      <c r="Z60" s="193"/>
      <c r="AA60" s="193"/>
      <c r="AB60" s="193"/>
      <c r="AC60" s="193"/>
      <c r="AD60" s="193"/>
    </row>
    <row r="61" spans="2:31" s="89" customFormat="1" ht="15" customHeight="1" x14ac:dyDescent="0.25">
      <c r="B61" s="95">
        <v>3</v>
      </c>
      <c r="C61" s="321" t="s">
        <v>84</v>
      </c>
      <c r="D61" s="322"/>
      <c r="E61" s="322"/>
      <c r="F61" s="322"/>
      <c r="G61" s="322"/>
      <c r="H61" s="322"/>
      <c r="I61" s="322"/>
      <c r="J61" s="322"/>
      <c r="K61" s="322"/>
      <c r="L61" s="323"/>
      <c r="O61" s="230"/>
      <c r="P61" s="230"/>
      <c r="Q61" s="230"/>
      <c r="R61" s="230"/>
      <c r="S61" s="193"/>
      <c r="T61" s="193"/>
      <c r="U61" s="193"/>
      <c r="V61" s="193"/>
      <c r="W61" s="193"/>
      <c r="X61" s="193"/>
      <c r="Y61" s="193"/>
      <c r="Z61" s="193"/>
      <c r="AA61" s="193"/>
      <c r="AB61" s="193"/>
      <c r="AC61" s="193"/>
      <c r="AD61" s="193"/>
    </row>
    <row r="62" spans="2:31" x14ac:dyDescent="0.25">
      <c r="B62" s="5"/>
      <c r="C62" s="96" t="s">
        <v>9</v>
      </c>
      <c r="D62" s="315" t="s">
        <v>1</v>
      </c>
      <c r="E62" s="316"/>
      <c r="F62" s="317"/>
      <c r="G62" s="285" t="s">
        <v>10</v>
      </c>
      <c r="H62" s="285"/>
      <c r="I62" s="182" t="s">
        <v>61</v>
      </c>
      <c r="J62" s="182" t="s">
        <v>11</v>
      </c>
      <c r="K62" s="286" t="s">
        <v>62</v>
      </c>
      <c r="L62" s="287"/>
      <c r="S62" s="191"/>
      <c r="T62" s="191"/>
      <c r="U62" s="191"/>
      <c r="V62" s="191"/>
      <c r="W62" s="191"/>
      <c r="X62" s="191"/>
      <c r="Y62" s="191"/>
      <c r="Z62" s="191"/>
      <c r="AA62" s="191"/>
      <c r="AB62" s="191"/>
      <c r="AC62" s="191"/>
      <c r="AD62" s="191"/>
    </row>
    <row r="63" spans="2:31" x14ac:dyDescent="0.25">
      <c r="B63" s="98"/>
      <c r="C63" s="183">
        <v>3.1</v>
      </c>
      <c r="D63" s="418" t="s">
        <v>87</v>
      </c>
      <c r="E63" s="418"/>
      <c r="F63" s="418"/>
      <c r="G63" s="326">
        <v>0.05</v>
      </c>
      <c r="H63" s="326"/>
      <c r="I63" s="99" t="s">
        <v>12</v>
      </c>
      <c r="J63" s="100">
        <f>K49</f>
        <v>867675</v>
      </c>
      <c r="K63" s="332">
        <f>J63*G63</f>
        <v>43383.75</v>
      </c>
      <c r="L63" s="333"/>
      <c r="S63" s="401" t="s">
        <v>175</v>
      </c>
      <c r="T63" s="402"/>
      <c r="U63" s="402"/>
      <c r="V63" s="402"/>
      <c r="W63" s="402"/>
      <c r="X63" s="402"/>
      <c r="Y63" s="402"/>
      <c r="Z63" s="402"/>
      <c r="AA63" s="402"/>
      <c r="AB63" s="402"/>
      <c r="AC63" s="402"/>
      <c r="AD63" s="402"/>
      <c r="AE63" s="191"/>
    </row>
    <row r="64" spans="2:31" s="89" customFormat="1" ht="15" customHeight="1" thickBot="1" x14ac:dyDescent="0.3">
      <c r="B64" s="101"/>
      <c r="C64" s="383" t="s">
        <v>85</v>
      </c>
      <c r="D64" s="384"/>
      <c r="E64" s="384"/>
      <c r="F64" s="384"/>
      <c r="G64" s="384"/>
      <c r="H64" s="384"/>
      <c r="I64" s="384"/>
      <c r="J64" s="385"/>
      <c r="K64" s="386">
        <f>SUM(K63)</f>
        <v>43383.75</v>
      </c>
      <c r="L64" s="387"/>
      <c r="M64" s="193"/>
      <c r="N64" s="193"/>
      <c r="O64" s="230"/>
      <c r="P64" s="230"/>
      <c r="Q64" s="230"/>
      <c r="R64" s="230"/>
      <c r="S64" s="193"/>
      <c r="T64" s="193"/>
      <c r="U64" s="193"/>
      <c r="V64" s="193"/>
      <c r="W64" s="193"/>
      <c r="X64" s="193"/>
      <c r="Y64" s="193"/>
      <c r="Z64" s="193"/>
      <c r="AA64" s="193"/>
      <c r="AB64" s="193"/>
      <c r="AC64" s="193"/>
      <c r="AD64" s="193"/>
      <c r="AE64" s="193"/>
    </row>
    <row r="65" spans="2:33" s="89" customFormat="1" ht="15" customHeight="1" x14ac:dyDescent="0.25">
      <c r="B65" s="95">
        <v>4</v>
      </c>
      <c r="C65" s="321" t="s">
        <v>13</v>
      </c>
      <c r="D65" s="322"/>
      <c r="E65" s="322"/>
      <c r="F65" s="322"/>
      <c r="G65" s="322"/>
      <c r="H65" s="322"/>
      <c r="I65" s="322"/>
      <c r="J65" s="322"/>
      <c r="K65" s="322"/>
      <c r="L65" s="323"/>
      <c r="M65" s="193"/>
      <c r="N65" s="193"/>
      <c r="O65" s="230"/>
      <c r="P65" s="230"/>
      <c r="Q65" s="230"/>
      <c r="R65" s="230"/>
      <c r="S65" s="401" t="s">
        <v>185</v>
      </c>
      <c r="T65" s="413"/>
      <c r="U65" s="413"/>
      <c r="V65" s="413"/>
      <c r="W65" s="413"/>
      <c r="X65" s="413"/>
      <c r="Y65" s="413"/>
      <c r="Z65" s="413"/>
      <c r="AA65" s="413"/>
      <c r="AB65" s="193"/>
      <c r="AC65" s="193"/>
      <c r="AD65" s="193"/>
      <c r="AE65" s="193"/>
    </row>
    <row r="66" spans="2:33" x14ac:dyDescent="0.25">
      <c r="B66" s="5"/>
      <c r="C66" s="96" t="s">
        <v>9</v>
      </c>
      <c r="D66" s="315" t="s">
        <v>1</v>
      </c>
      <c r="E66" s="316"/>
      <c r="F66" s="317"/>
      <c r="G66" s="285" t="s">
        <v>10</v>
      </c>
      <c r="H66" s="285"/>
      <c r="I66" s="182" t="s">
        <v>61</v>
      </c>
      <c r="J66" s="182" t="s">
        <v>11</v>
      </c>
      <c r="K66" s="286" t="s">
        <v>62</v>
      </c>
      <c r="L66" s="287"/>
      <c r="M66" s="191"/>
      <c r="N66" s="191"/>
      <c r="S66" s="191"/>
      <c r="T66" s="191"/>
      <c r="U66" s="191"/>
      <c r="V66" s="191"/>
      <c r="W66" s="191"/>
      <c r="X66" s="191"/>
      <c r="Y66" s="191"/>
      <c r="Z66" s="191"/>
      <c r="AA66" s="191"/>
      <c r="AB66" s="191"/>
      <c r="AC66" s="191"/>
      <c r="AD66" s="191"/>
      <c r="AE66" s="191"/>
    </row>
    <row r="67" spans="2:33" x14ac:dyDescent="0.25">
      <c r="B67" s="5"/>
      <c r="C67" s="176">
        <v>4.0999999999999996</v>
      </c>
      <c r="D67" s="267" t="s">
        <v>69</v>
      </c>
      <c r="E67" s="267"/>
      <c r="F67" s="267"/>
      <c r="G67" s="268"/>
      <c r="H67" s="268"/>
      <c r="I67" s="92" t="s">
        <v>70</v>
      </c>
      <c r="J67" s="184"/>
      <c r="K67" s="269">
        <f t="shared" ref="K67:K72" si="1">G67*J67</f>
        <v>0</v>
      </c>
      <c r="L67" s="270"/>
      <c r="M67" s="191"/>
      <c r="N67" s="191"/>
      <c r="S67" s="191"/>
      <c r="T67" s="191"/>
      <c r="U67" s="191"/>
      <c r="V67" s="191"/>
      <c r="W67" s="191"/>
      <c r="X67" s="191"/>
      <c r="Y67" s="191"/>
      <c r="Z67" s="191"/>
      <c r="AA67" s="191"/>
      <c r="AB67" s="191"/>
      <c r="AC67" s="191"/>
      <c r="AD67" s="191"/>
      <c r="AE67" s="191"/>
    </row>
    <row r="68" spans="2:33" x14ac:dyDescent="0.25">
      <c r="B68" s="5"/>
      <c r="C68" s="176">
        <v>4.2</v>
      </c>
      <c r="D68" s="267" t="s">
        <v>67</v>
      </c>
      <c r="E68" s="267"/>
      <c r="F68" s="267"/>
      <c r="G68" s="268"/>
      <c r="H68" s="268"/>
      <c r="I68" s="92" t="s">
        <v>64</v>
      </c>
      <c r="J68" s="184"/>
      <c r="K68" s="269">
        <f t="shared" si="1"/>
        <v>0</v>
      </c>
      <c r="L68" s="270"/>
      <c r="M68" s="191"/>
      <c r="N68" s="191"/>
      <c r="S68" s="401" t="s">
        <v>214</v>
      </c>
      <c r="T68" s="410"/>
      <c r="U68" s="410"/>
      <c r="V68" s="410"/>
      <c r="W68" s="410"/>
      <c r="X68" s="191"/>
      <c r="Y68" s="191"/>
      <c r="Z68" s="191"/>
      <c r="AA68" s="191"/>
      <c r="AB68" s="191"/>
      <c r="AC68" s="191"/>
      <c r="AD68" s="191"/>
      <c r="AE68" s="191"/>
    </row>
    <row r="69" spans="2:33" x14ac:dyDescent="0.25">
      <c r="B69" s="5"/>
      <c r="C69" s="176">
        <v>4.3</v>
      </c>
      <c r="D69" s="267" t="s">
        <v>65</v>
      </c>
      <c r="E69" s="267"/>
      <c r="F69" s="267"/>
      <c r="G69" s="268">
        <v>45</v>
      </c>
      <c r="H69" s="268"/>
      <c r="I69" s="92" t="s">
        <v>176</v>
      </c>
      <c r="J69" s="184">
        <v>1500</v>
      </c>
      <c r="K69" s="269">
        <f t="shared" si="1"/>
        <v>67500</v>
      </c>
      <c r="L69" s="270"/>
      <c r="M69" s="191"/>
      <c r="N69" s="191"/>
      <c r="S69" s="410"/>
      <c r="T69" s="410"/>
      <c r="U69" s="410"/>
      <c r="V69" s="410"/>
      <c r="W69" s="410"/>
      <c r="X69" s="191"/>
      <c r="Y69" s="191"/>
      <c r="Z69" s="191"/>
      <c r="AA69" s="191"/>
      <c r="AB69" s="191"/>
      <c r="AC69" s="191"/>
      <c r="AD69" s="191"/>
      <c r="AE69" s="191"/>
    </row>
    <row r="70" spans="2:33" x14ac:dyDescent="0.25">
      <c r="B70" s="5"/>
      <c r="C70" s="176">
        <v>4.4000000000000004</v>
      </c>
      <c r="D70" s="267" t="s">
        <v>68</v>
      </c>
      <c r="E70" s="267"/>
      <c r="F70" s="267"/>
      <c r="G70" s="268"/>
      <c r="H70" s="268"/>
      <c r="I70" s="92" t="s">
        <v>64</v>
      </c>
      <c r="J70" s="184"/>
      <c r="K70" s="269">
        <f t="shared" si="1"/>
        <v>0</v>
      </c>
      <c r="L70" s="270"/>
      <c r="S70" s="191"/>
      <c r="T70" s="191"/>
      <c r="U70" s="191"/>
      <c r="V70" s="191"/>
      <c r="W70" s="191"/>
      <c r="X70" s="191"/>
      <c r="Y70" s="191"/>
      <c r="Z70" s="191"/>
      <c r="AA70" s="191"/>
      <c r="AB70" s="191"/>
      <c r="AC70" s="191"/>
      <c r="AD70" s="191"/>
      <c r="AE70" s="191"/>
    </row>
    <row r="71" spans="2:33" x14ac:dyDescent="0.25">
      <c r="B71" s="5"/>
      <c r="C71" s="176">
        <v>4.5</v>
      </c>
      <c r="D71" s="267" t="s">
        <v>66</v>
      </c>
      <c r="E71" s="267"/>
      <c r="F71" s="267"/>
      <c r="G71" s="268"/>
      <c r="H71" s="268"/>
      <c r="I71" s="92" t="s">
        <v>64</v>
      </c>
      <c r="J71" s="184"/>
      <c r="K71" s="269">
        <f t="shared" si="1"/>
        <v>0</v>
      </c>
      <c r="L71" s="270"/>
      <c r="S71" s="191"/>
      <c r="T71" s="191"/>
      <c r="U71" s="191"/>
      <c r="V71" s="191"/>
      <c r="W71" s="191"/>
      <c r="X71" s="191"/>
      <c r="Y71" s="191"/>
      <c r="Z71" s="191"/>
      <c r="AA71" s="191"/>
      <c r="AB71" s="191"/>
      <c r="AC71" s="191"/>
      <c r="AD71" s="191"/>
      <c r="AE71" s="191"/>
    </row>
    <row r="72" spans="2:33" x14ac:dyDescent="0.25">
      <c r="B72" s="5"/>
      <c r="C72" s="176">
        <v>4.5999999999999996</v>
      </c>
      <c r="D72" s="267" t="s">
        <v>63</v>
      </c>
      <c r="E72" s="267"/>
      <c r="F72" s="267"/>
      <c r="G72" s="268"/>
      <c r="H72" s="268"/>
      <c r="I72" s="92" t="s">
        <v>64</v>
      </c>
      <c r="J72" s="184"/>
      <c r="K72" s="269">
        <f t="shared" si="1"/>
        <v>0</v>
      </c>
      <c r="L72" s="270"/>
      <c r="S72" s="191"/>
      <c r="T72" s="191"/>
      <c r="U72" s="191"/>
      <c r="V72" s="191"/>
      <c r="W72" s="191"/>
      <c r="X72" s="191"/>
      <c r="Y72" s="191"/>
      <c r="Z72" s="191"/>
      <c r="AA72" s="191"/>
      <c r="AB72" s="191"/>
      <c r="AC72" s="191"/>
      <c r="AD72" s="191"/>
      <c r="AE72" s="191"/>
    </row>
    <row r="73" spans="2:33" s="89" customFormat="1" ht="15" customHeight="1" thickBot="1" x14ac:dyDescent="0.3">
      <c r="B73" s="94"/>
      <c r="C73" s="358" t="s">
        <v>71</v>
      </c>
      <c r="D73" s="358"/>
      <c r="E73" s="358"/>
      <c r="F73" s="358"/>
      <c r="G73" s="358"/>
      <c r="H73" s="358"/>
      <c r="I73" s="358"/>
      <c r="J73" s="358"/>
      <c r="K73" s="353">
        <f>SUM(K67:L72)</f>
        <v>67500</v>
      </c>
      <c r="L73" s="354"/>
      <c r="O73" s="230"/>
      <c r="P73" s="230"/>
      <c r="Q73" s="230"/>
      <c r="R73" s="230"/>
      <c r="S73" s="193"/>
      <c r="T73" s="193"/>
      <c r="U73" s="193"/>
      <c r="V73" s="193"/>
      <c r="W73" s="193"/>
      <c r="X73" s="193"/>
      <c r="Y73" s="193"/>
      <c r="Z73" s="193"/>
      <c r="AA73" s="193"/>
      <c r="AB73" s="193"/>
      <c r="AC73" s="193"/>
      <c r="AD73" s="193"/>
      <c r="AE73" s="193"/>
    </row>
    <row r="74" spans="2:33" s="89" customFormat="1" ht="15" customHeight="1" x14ac:dyDescent="0.25">
      <c r="B74" s="95">
        <v>5</v>
      </c>
      <c r="C74" s="369" t="s">
        <v>44</v>
      </c>
      <c r="D74" s="370"/>
      <c r="E74" s="370"/>
      <c r="F74" s="370"/>
      <c r="G74" s="370"/>
      <c r="H74" s="370"/>
      <c r="I74" s="370"/>
      <c r="J74" s="370"/>
      <c r="K74" s="370"/>
      <c r="L74" s="371"/>
      <c r="O74" s="230"/>
      <c r="P74" s="230"/>
      <c r="Q74" s="230"/>
      <c r="R74" s="230"/>
      <c r="S74" s="193"/>
      <c r="T74" s="193"/>
      <c r="U74" s="193"/>
      <c r="V74" s="193"/>
      <c r="W74" s="193"/>
      <c r="X74" s="193"/>
      <c r="Y74" s="193"/>
      <c r="Z74" s="193"/>
      <c r="AA74" s="193"/>
      <c r="AB74" s="193"/>
      <c r="AC74" s="193"/>
      <c r="AD74" s="193"/>
      <c r="AE74" s="193"/>
    </row>
    <row r="75" spans="2:33" s="89" customFormat="1" ht="6.75" customHeight="1" x14ac:dyDescent="0.25">
      <c r="B75" s="102"/>
      <c r="C75" s="103"/>
      <c r="L75" s="104"/>
      <c r="O75" s="230"/>
      <c r="P75" s="230"/>
      <c r="Q75" s="230"/>
      <c r="R75" s="230"/>
      <c r="S75" s="193"/>
      <c r="T75" s="193"/>
      <c r="U75" s="193"/>
      <c r="V75" s="193"/>
      <c r="W75" s="193"/>
      <c r="X75" s="193"/>
      <c r="Y75" s="193"/>
      <c r="Z75" s="193"/>
      <c r="AA75" s="193"/>
      <c r="AB75" s="193"/>
      <c r="AC75" s="193"/>
      <c r="AD75" s="193"/>
      <c r="AE75" s="193"/>
    </row>
    <row r="76" spans="2:33" ht="37.5" customHeight="1" x14ac:dyDescent="0.25">
      <c r="B76" s="98"/>
      <c r="C76" s="105" t="s">
        <v>131</v>
      </c>
      <c r="G76" s="375">
        <v>0.05</v>
      </c>
      <c r="H76" s="376"/>
      <c r="I76" s="187" t="s">
        <v>12</v>
      </c>
      <c r="J76" s="106">
        <f>K49+K60+K64</f>
        <v>976058.75</v>
      </c>
      <c r="K76" s="377">
        <f>J76*G76</f>
        <v>48802.9375</v>
      </c>
      <c r="L76" s="378"/>
      <c r="O76" s="232" t="s">
        <v>12</v>
      </c>
      <c r="S76" s="408" t="s">
        <v>221</v>
      </c>
      <c r="T76" s="409"/>
      <c r="U76" s="409"/>
      <c r="V76" s="409"/>
      <c r="W76" s="409"/>
      <c r="X76" s="409"/>
      <c r="Y76" s="409"/>
      <c r="Z76" s="409"/>
      <c r="AA76" s="409"/>
      <c r="AB76" s="409"/>
      <c r="AC76" s="409"/>
      <c r="AD76" s="409"/>
      <c r="AE76" s="409"/>
      <c r="AF76" s="404"/>
      <c r="AG76" s="404"/>
    </row>
    <row r="77" spans="2:33" s="83" customFormat="1" ht="61.5" customHeight="1" x14ac:dyDescent="0.25">
      <c r="B77" s="107"/>
      <c r="C77" s="416" t="s">
        <v>156</v>
      </c>
      <c r="D77" s="300"/>
      <c r="E77" s="300"/>
      <c r="F77" s="417"/>
      <c r="G77" s="310">
        <v>1</v>
      </c>
      <c r="H77" s="311"/>
      <c r="I77" s="160" t="s">
        <v>47</v>
      </c>
      <c r="J77" s="148">
        <v>134838.44</v>
      </c>
      <c r="K77" s="330">
        <f>J77*G77</f>
        <v>134838.44</v>
      </c>
      <c r="L77" s="331"/>
      <c r="O77" s="233" t="s">
        <v>47</v>
      </c>
      <c r="P77" s="234"/>
      <c r="Q77" s="234" t="s">
        <v>12</v>
      </c>
      <c r="R77" s="235" t="s">
        <v>12</v>
      </c>
      <c r="S77" s="196" t="s">
        <v>186</v>
      </c>
      <c r="T77" s="197"/>
      <c r="U77" s="196"/>
      <c r="V77" s="196"/>
      <c r="W77" s="198"/>
      <c r="X77" s="196"/>
      <c r="Y77" s="196"/>
      <c r="Z77" s="196"/>
      <c r="AA77" s="196"/>
      <c r="AB77" s="196"/>
      <c r="AC77" s="196"/>
      <c r="AD77" s="196"/>
      <c r="AE77" s="196"/>
    </row>
    <row r="78" spans="2:33" ht="15" x14ac:dyDescent="0.25">
      <c r="B78" s="98"/>
      <c r="C78" s="105" t="s">
        <v>157</v>
      </c>
      <c r="G78" s="375">
        <v>0.23200000000000001</v>
      </c>
      <c r="H78" s="376"/>
      <c r="I78" s="92" t="s">
        <v>12</v>
      </c>
      <c r="J78" s="106">
        <f>K49+K60+K64+K76+K77</f>
        <v>1159700.1274999999</v>
      </c>
      <c r="K78" s="377">
        <f>J78*G78</f>
        <v>269050.42958</v>
      </c>
      <c r="L78" s="378"/>
      <c r="Q78" s="229" t="s">
        <v>47</v>
      </c>
      <c r="R78" s="236">
        <v>1</v>
      </c>
      <c r="S78" s="408" t="s">
        <v>182</v>
      </c>
      <c r="T78" s="404"/>
      <c r="U78" s="404"/>
      <c r="V78" s="404"/>
      <c r="W78" s="404"/>
      <c r="X78" s="404"/>
      <c r="Y78" s="404"/>
      <c r="Z78" s="404"/>
      <c r="AA78" s="404"/>
      <c r="AB78" s="404"/>
      <c r="AC78" s="404"/>
      <c r="AD78" s="404"/>
      <c r="AE78" s="404"/>
      <c r="AF78" s="404"/>
      <c r="AG78" s="404"/>
    </row>
    <row r="79" spans="2:33" s="89" customFormat="1" ht="43.5" customHeight="1" x14ac:dyDescent="0.25">
      <c r="B79" s="102"/>
      <c r="C79" s="416" t="s">
        <v>220</v>
      </c>
      <c r="D79" s="300"/>
      <c r="E79" s="300"/>
      <c r="F79" s="417"/>
      <c r="G79" s="375">
        <v>0.01</v>
      </c>
      <c r="H79" s="376"/>
      <c r="I79" s="92" t="s">
        <v>12</v>
      </c>
      <c r="J79" s="106">
        <f>K49+K60+K64+K76+K77</f>
        <v>1159700.1274999999</v>
      </c>
      <c r="K79" s="414">
        <f>J79*G79</f>
        <v>11597.001275000001</v>
      </c>
      <c r="L79" s="415"/>
      <c r="M79" s="1"/>
      <c r="N79" s="1"/>
      <c r="O79" s="229"/>
      <c r="P79" s="229"/>
      <c r="Q79" s="229" t="s">
        <v>47</v>
      </c>
      <c r="R79" s="236">
        <v>2</v>
      </c>
      <c r="S79" s="408" t="s">
        <v>218</v>
      </c>
      <c r="T79" s="404"/>
      <c r="U79" s="404"/>
      <c r="V79" s="404"/>
      <c r="W79" s="404"/>
      <c r="X79" s="404"/>
      <c r="Y79" s="404"/>
      <c r="Z79" s="404"/>
      <c r="AA79" s="404"/>
      <c r="AB79" s="404"/>
      <c r="AC79" s="404"/>
      <c r="AD79" s="404"/>
      <c r="AE79" s="404"/>
      <c r="AF79" s="404"/>
      <c r="AG79" s="404"/>
    </row>
    <row r="80" spans="2:33" s="89" customFormat="1" ht="6.75" customHeight="1" x14ac:dyDescent="0.25">
      <c r="B80" s="102"/>
      <c r="C80" s="108"/>
      <c r="D80" s="109"/>
      <c r="E80" s="109"/>
      <c r="F80" s="109"/>
      <c r="G80" s="109"/>
      <c r="H80" s="109"/>
      <c r="I80" s="109"/>
      <c r="J80" s="109"/>
      <c r="K80" s="109"/>
      <c r="L80" s="110"/>
      <c r="O80" s="230"/>
      <c r="P80" s="230"/>
      <c r="Q80" s="230"/>
      <c r="R80" s="230"/>
      <c r="S80" s="193"/>
      <c r="T80" s="193"/>
      <c r="U80" s="193"/>
      <c r="V80" s="193"/>
      <c r="W80" s="193"/>
      <c r="X80" s="193"/>
      <c r="Y80" s="193"/>
      <c r="Z80" s="193"/>
      <c r="AA80" s="193"/>
      <c r="AB80" s="193"/>
      <c r="AC80" s="193"/>
      <c r="AD80" s="193"/>
      <c r="AE80" s="193"/>
    </row>
    <row r="81" spans="2:31" x14ac:dyDescent="0.25">
      <c r="B81" s="98"/>
      <c r="C81" s="355" t="s">
        <v>72</v>
      </c>
      <c r="D81" s="356"/>
      <c r="E81" s="356"/>
      <c r="F81" s="356"/>
      <c r="G81" s="356"/>
      <c r="H81" s="356"/>
      <c r="I81" s="356"/>
      <c r="J81" s="357"/>
      <c r="K81" s="328">
        <f>K77+K76+K78+K79</f>
        <v>464288.80835499999</v>
      </c>
      <c r="L81" s="329"/>
      <c r="S81" s="191"/>
      <c r="T81" s="191"/>
      <c r="U81" s="191"/>
      <c r="V81" s="191"/>
      <c r="W81" s="191"/>
      <c r="X81" s="191"/>
      <c r="Y81" s="191"/>
      <c r="Z81" s="191"/>
      <c r="AA81" s="191"/>
      <c r="AB81" s="191"/>
      <c r="AC81" s="191"/>
      <c r="AD81" s="191"/>
      <c r="AE81" s="191"/>
    </row>
    <row r="82" spans="2:31" ht="6.75" customHeight="1" thickBot="1" x14ac:dyDescent="0.3">
      <c r="B82" s="3"/>
      <c r="C82" s="111"/>
      <c r="D82" s="112"/>
      <c r="E82" s="112"/>
      <c r="F82" s="112"/>
      <c r="G82" s="112"/>
      <c r="H82" s="112"/>
      <c r="I82" s="112"/>
      <c r="J82" s="112"/>
      <c r="K82" s="113"/>
      <c r="L82" s="114"/>
      <c r="S82" s="191"/>
      <c r="T82" s="191"/>
      <c r="U82" s="191"/>
      <c r="V82" s="191"/>
      <c r="W82" s="191"/>
      <c r="X82" s="191"/>
      <c r="Y82" s="191"/>
      <c r="Z82" s="191"/>
      <c r="AA82" s="191"/>
      <c r="AB82" s="191"/>
      <c r="AC82" s="191"/>
      <c r="AD82" s="191"/>
      <c r="AE82" s="191"/>
    </row>
    <row r="83" spans="2:31" ht="6.75" customHeight="1" x14ac:dyDescent="0.25">
      <c r="B83" s="115"/>
      <c r="C83" s="116"/>
      <c r="D83" s="117"/>
      <c r="E83" s="117"/>
      <c r="F83" s="117"/>
      <c r="G83" s="117"/>
      <c r="H83" s="117"/>
      <c r="I83" s="117"/>
      <c r="J83" s="117"/>
      <c r="K83" s="118"/>
      <c r="L83" s="119"/>
      <c r="S83" s="191"/>
      <c r="T83" s="191"/>
      <c r="U83" s="191"/>
      <c r="V83" s="191"/>
      <c r="W83" s="191"/>
      <c r="X83" s="191"/>
      <c r="Y83" s="191"/>
      <c r="Z83" s="191"/>
      <c r="AA83" s="191"/>
      <c r="AB83" s="191"/>
      <c r="AC83" s="191"/>
      <c r="AD83" s="191"/>
      <c r="AE83" s="191"/>
    </row>
    <row r="84" spans="2:31" s="120" customFormat="1" x14ac:dyDescent="0.25">
      <c r="B84" s="379" t="s">
        <v>74</v>
      </c>
      <c r="C84" s="380"/>
      <c r="D84" s="380"/>
      <c r="E84" s="380"/>
      <c r="F84" s="380"/>
      <c r="G84" s="380"/>
      <c r="H84" s="380"/>
      <c r="I84" s="380"/>
      <c r="J84" s="380"/>
      <c r="K84" s="381">
        <f>K49+K60+K64+K73+K81</f>
        <v>1507847.5583549999</v>
      </c>
      <c r="L84" s="382"/>
      <c r="O84" s="231"/>
      <c r="P84" s="231"/>
      <c r="Q84" s="231"/>
      <c r="R84" s="231"/>
      <c r="S84" s="199"/>
      <c r="T84" s="199"/>
      <c r="U84" s="199"/>
      <c r="V84" s="199"/>
      <c r="W84" s="199"/>
      <c r="X84" s="199"/>
      <c r="Y84" s="199"/>
      <c r="Z84" s="199"/>
      <c r="AA84" s="199"/>
      <c r="AB84" s="199"/>
      <c r="AC84" s="199"/>
      <c r="AD84" s="199"/>
      <c r="AE84" s="199"/>
    </row>
    <row r="85" spans="2:31" s="89" customFormat="1" ht="6.75" customHeight="1" x14ac:dyDescent="0.25">
      <c r="B85" s="121"/>
      <c r="C85" s="122"/>
      <c r="D85" s="122"/>
      <c r="E85" s="122"/>
      <c r="F85" s="122"/>
      <c r="G85" s="122"/>
      <c r="H85" s="122"/>
      <c r="I85" s="122"/>
      <c r="J85" s="122"/>
      <c r="K85" s="123"/>
      <c r="L85" s="124"/>
      <c r="O85" s="230"/>
      <c r="P85" s="230"/>
      <c r="Q85" s="230"/>
      <c r="R85" s="230"/>
      <c r="S85" s="193"/>
      <c r="T85" s="193"/>
      <c r="U85" s="193"/>
      <c r="V85" s="193"/>
      <c r="W85" s="193"/>
      <c r="X85" s="193"/>
      <c r="Y85" s="193"/>
      <c r="Z85" s="193"/>
      <c r="AA85" s="193"/>
      <c r="AB85" s="193"/>
      <c r="AC85" s="193"/>
      <c r="AD85" s="193"/>
      <c r="AE85" s="193"/>
    </row>
    <row r="86" spans="2:31" s="89" customFormat="1" x14ac:dyDescent="0.25">
      <c r="B86" s="125" t="s">
        <v>95</v>
      </c>
      <c r="C86" s="126"/>
      <c r="D86" s="126"/>
      <c r="E86" s="126"/>
      <c r="F86" s="127"/>
      <c r="G86" s="314">
        <v>0.13500000000000001</v>
      </c>
      <c r="H86" s="314"/>
      <c r="I86" s="92" t="s">
        <v>12</v>
      </c>
      <c r="J86" s="128">
        <f>K49+K64+K81</f>
        <v>1375347.5583549999</v>
      </c>
      <c r="K86" s="312">
        <f>J86*G86</f>
        <v>185671.92037792498</v>
      </c>
      <c r="L86" s="313"/>
      <c r="O86" s="230"/>
      <c r="P86" s="230"/>
      <c r="Q86" s="230"/>
      <c r="R86" s="230"/>
      <c r="S86" s="401" t="s">
        <v>223</v>
      </c>
      <c r="T86" s="402"/>
      <c r="U86" s="402"/>
      <c r="V86" s="402"/>
      <c r="W86" s="402"/>
      <c r="X86" s="402"/>
      <c r="Y86" s="402"/>
      <c r="Z86" s="402"/>
      <c r="AA86" s="402"/>
      <c r="AB86" s="402"/>
      <c r="AC86" s="402"/>
      <c r="AD86" s="402"/>
      <c r="AE86" s="402"/>
    </row>
    <row r="87" spans="2:31" s="89" customFormat="1" x14ac:dyDescent="0.25">
      <c r="B87" s="125" t="s">
        <v>96</v>
      </c>
      <c r="C87" s="126"/>
      <c r="D87" s="126"/>
      <c r="E87" s="126"/>
      <c r="F87" s="127"/>
      <c r="G87" s="388">
        <v>0.23</v>
      </c>
      <c r="H87" s="388"/>
      <c r="I87" s="92" t="s">
        <v>12</v>
      </c>
      <c r="J87" s="128">
        <f>K60</f>
        <v>65000</v>
      </c>
      <c r="K87" s="312">
        <f>J87*G87</f>
        <v>14950</v>
      </c>
      <c r="L87" s="313"/>
      <c r="O87" s="230"/>
      <c r="P87" s="230"/>
      <c r="Q87" s="230"/>
      <c r="R87" s="230"/>
      <c r="S87" s="401" t="s">
        <v>177</v>
      </c>
      <c r="T87" s="402"/>
      <c r="U87" s="402"/>
      <c r="V87" s="402"/>
      <c r="W87" s="402"/>
      <c r="X87" s="402"/>
      <c r="Y87" s="402"/>
      <c r="Z87" s="402"/>
      <c r="AA87" s="402"/>
      <c r="AB87" s="402"/>
      <c r="AC87" s="402"/>
      <c r="AD87" s="402"/>
      <c r="AE87" s="402"/>
    </row>
    <row r="88" spans="2:31" s="89" customFormat="1" x14ac:dyDescent="0.25">
      <c r="B88" s="339" t="s">
        <v>107</v>
      </c>
      <c r="C88" s="340"/>
      <c r="D88" s="340"/>
      <c r="E88" s="340"/>
      <c r="F88" s="341"/>
      <c r="G88" s="345">
        <v>1</v>
      </c>
      <c r="H88" s="346"/>
      <c r="I88" s="349" t="s">
        <v>47</v>
      </c>
      <c r="J88" s="351"/>
      <c r="K88" s="312">
        <f>J88*G88</f>
        <v>0</v>
      </c>
      <c r="L88" s="313"/>
      <c r="O88" s="230"/>
      <c r="P88" s="230"/>
      <c r="Q88" s="230"/>
      <c r="R88" s="230"/>
      <c r="S88" s="191"/>
      <c r="T88" s="191"/>
      <c r="U88" s="191"/>
      <c r="V88" s="191"/>
      <c r="W88" s="191"/>
      <c r="X88" s="191"/>
      <c r="Y88" s="191"/>
      <c r="Z88" s="191"/>
      <c r="AA88" s="191"/>
      <c r="AB88" s="191"/>
      <c r="AC88" s="191"/>
      <c r="AD88" s="191"/>
      <c r="AE88" s="191"/>
    </row>
    <row r="89" spans="2:31" s="89" customFormat="1" ht="27.95" customHeight="1" x14ac:dyDescent="0.25">
      <c r="B89" s="342" t="s">
        <v>105</v>
      </c>
      <c r="C89" s="343"/>
      <c r="D89" s="343"/>
      <c r="E89" s="343"/>
      <c r="F89" s="344"/>
      <c r="G89" s="347"/>
      <c r="H89" s="348"/>
      <c r="I89" s="350"/>
      <c r="J89" s="352"/>
      <c r="K89" s="312"/>
      <c r="L89" s="313"/>
      <c r="O89" s="230"/>
      <c r="P89" s="230"/>
      <c r="Q89" s="230"/>
      <c r="R89" s="230"/>
      <c r="S89" s="401" t="s">
        <v>178</v>
      </c>
      <c r="T89" s="402"/>
      <c r="U89" s="402"/>
      <c r="V89" s="402"/>
      <c r="W89" s="402"/>
      <c r="X89" s="402"/>
      <c r="Y89" s="402"/>
      <c r="Z89" s="402"/>
      <c r="AA89" s="402"/>
      <c r="AB89" s="402"/>
      <c r="AC89" s="402"/>
      <c r="AD89" s="402"/>
      <c r="AE89" s="402"/>
    </row>
    <row r="90" spans="2:31" s="89" customFormat="1" ht="6.75" customHeight="1" x14ac:dyDescent="0.25">
      <c r="B90" s="121"/>
      <c r="C90" s="129"/>
      <c r="L90" s="104"/>
      <c r="O90" s="230"/>
      <c r="P90" s="230"/>
      <c r="Q90" s="230"/>
      <c r="R90" s="230"/>
      <c r="S90" s="193"/>
      <c r="T90" s="193"/>
      <c r="U90" s="193"/>
      <c r="V90" s="193"/>
      <c r="W90" s="193"/>
      <c r="X90" s="193"/>
      <c r="Y90" s="193"/>
      <c r="Z90" s="193"/>
      <c r="AA90" s="193"/>
      <c r="AB90" s="193"/>
      <c r="AC90" s="193"/>
      <c r="AD90" s="193"/>
      <c r="AE90" s="193"/>
    </row>
    <row r="91" spans="2:31" s="89" customFormat="1" x14ac:dyDescent="0.25">
      <c r="B91" s="379" t="s">
        <v>75</v>
      </c>
      <c r="C91" s="380"/>
      <c r="D91" s="380"/>
      <c r="E91" s="380"/>
      <c r="F91" s="380"/>
      <c r="G91" s="380"/>
      <c r="H91" s="380"/>
      <c r="I91" s="380"/>
      <c r="J91" s="380"/>
      <c r="K91" s="337">
        <f>K84+K86+K87+K88</f>
        <v>1708469.4787329249</v>
      </c>
      <c r="L91" s="338"/>
      <c r="O91" s="230"/>
      <c r="P91" s="230"/>
      <c r="Q91" s="230"/>
      <c r="R91" s="230"/>
      <c r="S91" s="186"/>
      <c r="T91" s="186"/>
    </row>
    <row r="92" spans="2:31" s="89" customFormat="1" ht="6.75" customHeight="1" thickBot="1" x14ac:dyDescent="0.3">
      <c r="B92" s="130"/>
      <c r="C92" s="131"/>
      <c r="D92" s="112"/>
      <c r="E92" s="112"/>
      <c r="F92" s="112"/>
      <c r="G92" s="112"/>
      <c r="H92" s="112"/>
      <c r="I92" s="112"/>
      <c r="J92" s="112"/>
      <c r="K92" s="112" t="s">
        <v>108</v>
      </c>
      <c r="L92" s="132"/>
      <c r="O92" s="230"/>
      <c r="P92" s="230"/>
      <c r="Q92" s="230"/>
      <c r="R92" s="230"/>
      <c r="S92" s="186"/>
      <c r="T92" s="186"/>
    </row>
    <row r="93" spans="2:31" s="89" customFormat="1" ht="6.75" customHeight="1" thickBot="1" x14ac:dyDescent="0.3">
      <c r="B93" s="88"/>
      <c r="C93" s="133"/>
      <c r="D93" s="134"/>
      <c r="E93" s="134"/>
      <c r="F93" s="134"/>
      <c r="G93" s="134"/>
      <c r="H93" s="134"/>
      <c r="I93" s="134"/>
      <c r="J93" s="134"/>
      <c r="K93" s="134"/>
      <c r="L93" s="135"/>
      <c r="O93" s="230"/>
      <c r="P93" s="230"/>
      <c r="Q93" s="230"/>
      <c r="R93" s="230"/>
      <c r="S93" s="186"/>
      <c r="T93" s="186"/>
    </row>
    <row r="94" spans="2:31" ht="13.5" thickBot="1" x14ac:dyDescent="0.3">
      <c r="B94" s="80" t="s">
        <v>22</v>
      </c>
      <c r="C94" s="129"/>
      <c r="D94" s="89"/>
      <c r="E94" s="136">
        <v>0</v>
      </c>
      <c r="F94" s="68">
        <f>F22/1000</f>
        <v>2</v>
      </c>
      <c r="G94" s="89" t="s">
        <v>14</v>
      </c>
      <c r="H94" s="89"/>
      <c r="I94" s="89"/>
      <c r="J94" s="122" t="s">
        <v>97</v>
      </c>
      <c r="K94" s="294">
        <f>K84/F94</f>
        <v>753923.77917749994</v>
      </c>
      <c r="L94" s="295"/>
    </row>
    <row r="95" spans="2:31" ht="13.5" thickBot="1" x14ac:dyDescent="0.3">
      <c r="B95" s="80"/>
      <c r="C95" s="129"/>
      <c r="D95" s="89"/>
      <c r="E95" s="89"/>
      <c r="F95" s="137"/>
      <c r="G95" s="136"/>
      <c r="H95" s="89"/>
      <c r="I95" s="89"/>
      <c r="J95" s="122" t="s">
        <v>98</v>
      </c>
      <c r="K95" s="294">
        <f>K91/F94</f>
        <v>854234.73936646245</v>
      </c>
      <c r="L95" s="295"/>
    </row>
    <row r="96" spans="2:31" ht="7.5" customHeight="1" thickBot="1" x14ac:dyDescent="0.3">
      <c r="B96" s="3"/>
      <c r="C96" s="131"/>
      <c r="D96" s="112"/>
      <c r="E96" s="4"/>
      <c r="F96" s="4"/>
      <c r="G96" s="112"/>
      <c r="H96" s="112"/>
      <c r="I96" s="112"/>
      <c r="J96" s="138"/>
      <c r="K96" s="139"/>
      <c r="L96" s="140"/>
    </row>
    <row r="97" spans="2:24" ht="6.75" customHeight="1" x14ac:dyDescent="0.25">
      <c r="B97" s="141"/>
      <c r="C97" s="129"/>
      <c r="D97" s="89"/>
      <c r="E97" s="89"/>
      <c r="F97" s="89"/>
      <c r="G97" s="89"/>
      <c r="H97" s="89"/>
      <c r="I97" s="89"/>
      <c r="J97" s="89"/>
      <c r="K97" s="142"/>
      <c r="L97" s="143"/>
    </row>
    <row r="98" spans="2:24" x14ac:dyDescent="0.25">
      <c r="B98" s="80" t="s">
        <v>90</v>
      </c>
      <c r="C98" s="129"/>
      <c r="D98" s="89"/>
      <c r="E98" s="89"/>
      <c r="F98" s="89"/>
      <c r="G98" s="89"/>
      <c r="H98" s="89"/>
      <c r="I98" s="89"/>
      <c r="J98" s="89"/>
      <c r="K98" s="142"/>
      <c r="L98" s="144"/>
    </row>
    <row r="99" spans="2:24" ht="60" customHeight="1" thickBot="1" x14ac:dyDescent="0.3">
      <c r="B99" s="372"/>
      <c r="C99" s="373"/>
      <c r="D99" s="373"/>
      <c r="E99" s="373"/>
      <c r="F99" s="373"/>
      <c r="G99" s="373"/>
      <c r="H99" s="373"/>
      <c r="I99" s="373"/>
      <c r="J99" s="373"/>
      <c r="K99" s="373"/>
      <c r="L99" s="374"/>
    </row>
    <row r="100" spans="2:24" ht="6.75" customHeight="1" thickBot="1" x14ac:dyDescent="0.3">
      <c r="B100" s="32"/>
      <c r="C100" s="33"/>
      <c r="D100" s="33"/>
      <c r="E100" s="33"/>
      <c r="F100" s="33"/>
      <c r="G100" s="33"/>
      <c r="H100" s="33"/>
      <c r="I100" s="33"/>
      <c r="J100" s="33"/>
      <c r="K100" s="145"/>
      <c r="L100" s="146"/>
    </row>
    <row r="101" spans="2:24" ht="6.75" customHeight="1" x14ac:dyDescent="0.25">
      <c r="B101" s="5"/>
      <c r="L101" s="2"/>
    </row>
    <row r="102" spans="2:24" s="89" customFormat="1" x14ac:dyDescent="0.25">
      <c r="B102" s="147" t="s">
        <v>2</v>
      </c>
      <c r="C102" s="336" t="s">
        <v>3</v>
      </c>
      <c r="D102" s="336"/>
      <c r="E102" s="336"/>
      <c r="F102" s="336"/>
      <c r="G102" s="324" t="s">
        <v>4</v>
      </c>
      <c r="H102" s="324"/>
      <c r="I102" s="324" t="s">
        <v>5</v>
      </c>
      <c r="J102" s="324"/>
      <c r="K102" s="324" t="s">
        <v>6</v>
      </c>
      <c r="L102" s="325"/>
      <c r="O102" s="230"/>
      <c r="P102" s="230"/>
      <c r="Q102" s="230"/>
      <c r="R102" s="230"/>
      <c r="S102" s="186"/>
      <c r="T102" s="186"/>
    </row>
    <row r="103" spans="2:24" ht="15" x14ac:dyDescent="0.25">
      <c r="B103" s="168"/>
      <c r="C103" s="360"/>
      <c r="D103" s="360"/>
      <c r="E103" s="360"/>
      <c r="F103" s="360"/>
      <c r="G103" s="268" t="s">
        <v>179</v>
      </c>
      <c r="H103" s="268"/>
      <c r="I103" s="268" t="s">
        <v>180</v>
      </c>
      <c r="J103" s="268"/>
      <c r="K103" s="363">
        <v>44859</v>
      </c>
      <c r="L103" s="364"/>
      <c r="S103" s="408" t="s">
        <v>181</v>
      </c>
      <c r="T103" s="404"/>
      <c r="U103" s="404"/>
      <c r="V103" s="404"/>
      <c r="W103" s="404"/>
      <c r="X103" s="404"/>
    </row>
    <row r="104" spans="2:24" x14ac:dyDescent="0.25">
      <c r="B104" s="169"/>
      <c r="C104" s="359"/>
      <c r="D104" s="359"/>
      <c r="E104" s="359"/>
      <c r="F104" s="359"/>
      <c r="G104" s="365"/>
      <c r="H104" s="365"/>
      <c r="I104" s="365"/>
      <c r="J104" s="365"/>
      <c r="K104" s="361"/>
      <c r="L104" s="362"/>
    </row>
    <row r="105" spans="2:24" ht="6.75" customHeight="1" thickBot="1" x14ac:dyDescent="0.3">
      <c r="B105" s="74"/>
      <c r="C105" s="75"/>
      <c r="D105" s="75"/>
      <c r="E105" s="75"/>
      <c r="F105" s="75"/>
      <c r="G105" s="75"/>
      <c r="H105" s="75"/>
      <c r="I105" s="75"/>
      <c r="J105" s="75"/>
      <c r="K105" s="75"/>
      <c r="L105" s="76"/>
    </row>
    <row r="106" spans="2:24" ht="6.75" customHeight="1" x14ac:dyDescent="0.25">
      <c r="B106" s="5"/>
      <c r="C106" s="83"/>
      <c r="D106" s="83"/>
      <c r="E106" s="83"/>
      <c r="F106" s="83"/>
      <c r="G106" s="83"/>
      <c r="H106" s="83"/>
      <c r="I106" s="83"/>
      <c r="J106" s="83"/>
      <c r="K106" s="83"/>
      <c r="L106" s="84"/>
    </row>
    <row r="107" spans="2:24" ht="55.9" customHeight="1" thickBot="1" x14ac:dyDescent="0.3">
      <c r="B107" s="3" t="s">
        <v>21</v>
      </c>
      <c r="C107" s="366" t="s">
        <v>128</v>
      </c>
      <c r="D107" s="367"/>
      <c r="E107" s="367"/>
      <c r="F107" s="367"/>
      <c r="G107" s="367"/>
      <c r="H107" s="367"/>
      <c r="I107" s="367"/>
      <c r="J107" s="367"/>
      <c r="K107" s="367"/>
      <c r="L107" s="368"/>
    </row>
    <row r="108" spans="2:24" ht="12" customHeight="1" x14ac:dyDescent="0.25">
      <c r="C108" s="300"/>
      <c r="D108" s="300"/>
      <c r="E108" s="300"/>
      <c r="F108" s="300"/>
      <c r="G108" s="300"/>
      <c r="H108" s="300"/>
      <c r="I108" s="300"/>
      <c r="J108" s="300"/>
      <c r="K108" s="300"/>
      <c r="L108" s="300"/>
    </row>
    <row r="109" spans="2:24" x14ac:dyDescent="0.25">
      <c r="C109" s="300"/>
      <c r="D109" s="300"/>
      <c r="E109" s="300"/>
      <c r="F109" s="300"/>
      <c r="G109" s="300"/>
      <c r="H109" s="300"/>
      <c r="I109" s="300"/>
      <c r="J109" s="300"/>
      <c r="K109" s="300"/>
      <c r="L109" s="300"/>
    </row>
    <row r="110" spans="2:24" ht="12" customHeight="1" x14ac:dyDescent="0.25">
      <c r="C110" s="300"/>
      <c r="D110" s="300"/>
      <c r="E110" s="300"/>
      <c r="F110" s="300"/>
      <c r="G110" s="300"/>
      <c r="H110" s="300"/>
      <c r="I110" s="300"/>
      <c r="J110" s="300"/>
      <c r="K110" s="300"/>
      <c r="L110" s="300"/>
    </row>
  </sheetData>
  <sheetProtection selectLockedCells="1"/>
  <mergeCells count="206">
    <mergeCell ref="G79:H79"/>
    <mergeCell ref="K79:L79"/>
    <mergeCell ref="S79:AG79"/>
    <mergeCell ref="C79:F79"/>
    <mergeCell ref="S63:AD63"/>
    <mergeCell ref="S86:AE86"/>
    <mergeCell ref="S87:AE87"/>
    <mergeCell ref="S89:AE89"/>
    <mergeCell ref="S65:AA65"/>
    <mergeCell ref="D69:F69"/>
    <mergeCell ref="G69:H69"/>
    <mergeCell ref="K69:L69"/>
    <mergeCell ref="D70:F70"/>
    <mergeCell ref="G70:H70"/>
    <mergeCell ref="K70:L70"/>
    <mergeCell ref="D71:F71"/>
    <mergeCell ref="G71:H71"/>
    <mergeCell ref="K71:L71"/>
    <mergeCell ref="K73:L73"/>
    <mergeCell ref="C65:L65"/>
    <mergeCell ref="D63:F63"/>
    <mergeCell ref="C77:F77"/>
    <mergeCell ref="S103:X103"/>
    <mergeCell ref="S76:AG76"/>
    <mergeCell ref="S78:AG78"/>
    <mergeCell ref="S52:AE52"/>
    <mergeCell ref="S68:W69"/>
    <mergeCell ref="S20:AD20"/>
    <mergeCell ref="S17:AA18"/>
    <mergeCell ref="S22:AA22"/>
    <mergeCell ref="S24:AA24"/>
    <mergeCell ref="S26:AA26"/>
    <mergeCell ref="S28:AD28"/>
    <mergeCell ref="S30:AC30"/>
    <mergeCell ref="S33:Z33"/>
    <mergeCell ref="V7:AA7"/>
    <mergeCell ref="S8:AD8"/>
    <mergeCell ref="S12:AE12"/>
    <mergeCell ref="S14:AE14"/>
    <mergeCell ref="AB7:AE7"/>
    <mergeCell ref="S3:AE3"/>
    <mergeCell ref="K53:L53"/>
    <mergeCell ref="K54:L54"/>
    <mergeCell ref="K55:L55"/>
    <mergeCell ref="K24:L24"/>
    <mergeCell ref="K48:L48"/>
    <mergeCell ref="K43:L43"/>
    <mergeCell ref="K40:L40"/>
    <mergeCell ref="K56:L56"/>
    <mergeCell ref="K57:L57"/>
    <mergeCell ref="K58:L58"/>
    <mergeCell ref="K59:L59"/>
    <mergeCell ref="G52:J52"/>
    <mergeCell ref="B2:L6"/>
    <mergeCell ref="K22:L22"/>
    <mergeCell ref="K20:L20"/>
    <mergeCell ref="K18:L18"/>
    <mergeCell ref="D47:J47"/>
    <mergeCell ref="D45:J45"/>
    <mergeCell ref="K38:L38"/>
    <mergeCell ref="K39:L39"/>
    <mergeCell ref="K49:L49"/>
    <mergeCell ref="G20:J20"/>
    <mergeCell ref="G18:J18"/>
    <mergeCell ref="K41:L41"/>
    <mergeCell ref="D46:J46"/>
    <mergeCell ref="K46:L46"/>
    <mergeCell ref="C50:L50"/>
    <mergeCell ref="D53:F53"/>
    <mergeCell ref="D54:F54"/>
    <mergeCell ref="D55:F55"/>
    <mergeCell ref="D56:F56"/>
    <mergeCell ref="D57:F57"/>
    <mergeCell ref="D58:F58"/>
    <mergeCell ref="D59:F59"/>
    <mergeCell ref="G53:H53"/>
    <mergeCell ref="G54:H54"/>
    <mergeCell ref="G55:H55"/>
    <mergeCell ref="G56:H56"/>
    <mergeCell ref="G57:H57"/>
    <mergeCell ref="G58:H58"/>
    <mergeCell ref="G59:H59"/>
    <mergeCell ref="D51:F51"/>
    <mergeCell ref="G51:H51"/>
    <mergeCell ref="K51:L51"/>
    <mergeCell ref="D62:F62"/>
    <mergeCell ref="G62:H62"/>
    <mergeCell ref="K62:L62"/>
    <mergeCell ref="K95:L95"/>
    <mergeCell ref="I102:J102"/>
    <mergeCell ref="C73:J73"/>
    <mergeCell ref="C74:L74"/>
    <mergeCell ref="B99:L99"/>
    <mergeCell ref="G78:H78"/>
    <mergeCell ref="K78:L78"/>
    <mergeCell ref="G76:H76"/>
    <mergeCell ref="K76:L76"/>
    <mergeCell ref="B84:J84"/>
    <mergeCell ref="B91:J91"/>
    <mergeCell ref="K84:L84"/>
    <mergeCell ref="C64:J64"/>
    <mergeCell ref="K64:L64"/>
    <mergeCell ref="C60:J60"/>
    <mergeCell ref="G87:H87"/>
    <mergeCell ref="K87:L87"/>
    <mergeCell ref="D72:F72"/>
    <mergeCell ref="C109:L110"/>
    <mergeCell ref="C104:F104"/>
    <mergeCell ref="C103:F103"/>
    <mergeCell ref="K104:L104"/>
    <mergeCell ref="K103:L103"/>
    <mergeCell ref="I104:J104"/>
    <mergeCell ref="I103:J103"/>
    <mergeCell ref="G104:H104"/>
    <mergeCell ref="G103:H103"/>
    <mergeCell ref="C108:L108"/>
    <mergeCell ref="C107:L107"/>
    <mergeCell ref="K102:L102"/>
    <mergeCell ref="G63:H63"/>
    <mergeCell ref="D52:F52"/>
    <mergeCell ref="K81:L81"/>
    <mergeCell ref="K77:L77"/>
    <mergeCell ref="K34:L34"/>
    <mergeCell ref="K63:L63"/>
    <mergeCell ref="K35:L35"/>
    <mergeCell ref="K36:L36"/>
    <mergeCell ref="K37:L37"/>
    <mergeCell ref="K44:L44"/>
    <mergeCell ref="K52:L52"/>
    <mergeCell ref="C102:F102"/>
    <mergeCell ref="G102:H102"/>
    <mergeCell ref="K91:L91"/>
    <mergeCell ref="B88:F88"/>
    <mergeCell ref="B89:F89"/>
    <mergeCell ref="G88:H89"/>
    <mergeCell ref="I88:I89"/>
    <mergeCell ref="J88:J89"/>
    <mergeCell ref="K88:L89"/>
    <mergeCell ref="K60:L60"/>
    <mergeCell ref="C81:J81"/>
    <mergeCell ref="C49:J49"/>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G72:H72"/>
    <mergeCell ref="K72:L72"/>
    <mergeCell ref="D68:F68"/>
    <mergeCell ref="G68:H68"/>
    <mergeCell ref="D66:F66"/>
    <mergeCell ref="D33:J33"/>
    <mergeCell ref="K68:L68"/>
    <mergeCell ref="C61:L61"/>
    <mergeCell ref="D37:J37"/>
    <mergeCell ref="B26:E26"/>
    <mergeCell ref="B22:E22"/>
    <mergeCell ref="D44:J44"/>
    <mergeCell ref="D43:J43"/>
    <mergeCell ref="D42:J42"/>
    <mergeCell ref="D41:J41"/>
    <mergeCell ref="D40:J40"/>
    <mergeCell ref="D39:J39"/>
    <mergeCell ref="D38:J38"/>
    <mergeCell ref="D34:J34"/>
    <mergeCell ref="G28:J28"/>
    <mergeCell ref="G26:J26"/>
    <mergeCell ref="G24:J24"/>
    <mergeCell ref="G22:J22"/>
    <mergeCell ref="D35:J35"/>
    <mergeCell ref="D36:J36"/>
    <mergeCell ref="S2:AE2"/>
    <mergeCell ref="D48:F48"/>
    <mergeCell ref="G48:H48"/>
    <mergeCell ref="K47:L47"/>
    <mergeCell ref="D67:F67"/>
    <mergeCell ref="G67:H67"/>
    <mergeCell ref="K67:L67"/>
    <mergeCell ref="G10:J10"/>
    <mergeCell ref="E10:F10"/>
    <mergeCell ref="G12:J12"/>
    <mergeCell ref="G14:J14"/>
    <mergeCell ref="E12:F12"/>
    <mergeCell ref="E14:F14"/>
    <mergeCell ref="B30:E30"/>
    <mergeCell ref="F30:L30"/>
    <mergeCell ref="B20:E20"/>
    <mergeCell ref="B18:E18"/>
    <mergeCell ref="B24:E24"/>
    <mergeCell ref="B28:E28"/>
    <mergeCell ref="G66:H66"/>
    <mergeCell ref="K66:L66"/>
    <mergeCell ref="C32:L32"/>
    <mergeCell ref="K28:L28"/>
    <mergeCell ref="K26:L26"/>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41"/>
  <sheetViews>
    <sheetView showZeros="0" tabSelected="1" zoomScaleNormal="100" zoomScaleSheetLayoutView="115" workbookViewId="0">
      <selection activeCell="B39" sqref="B39:M40"/>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394" t="s">
        <v>151</v>
      </c>
      <c r="B2" s="394"/>
      <c r="C2" s="394"/>
      <c r="D2" s="394"/>
      <c r="E2" s="394"/>
      <c r="F2" s="394"/>
      <c r="G2" s="394"/>
      <c r="H2" s="394"/>
      <c r="I2" s="394"/>
      <c r="J2" s="394"/>
      <c r="K2" s="394"/>
      <c r="L2" s="394"/>
      <c r="M2" s="394"/>
    </row>
    <row r="3" spans="1:30" ht="15" customHeight="1" x14ac:dyDescent="0.25">
      <c r="A3" s="394"/>
      <c r="B3" s="394"/>
      <c r="C3" s="394"/>
      <c r="D3" s="394"/>
      <c r="E3" s="394"/>
      <c r="F3" s="394"/>
      <c r="G3" s="394"/>
      <c r="H3" s="394"/>
      <c r="I3" s="394"/>
      <c r="J3" s="394"/>
      <c r="K3" s="394"/>
      <c r="L3" s="394"/>
      <c r="M3" s="394"/>
    </row>
    <row r="4" spans="1:30" ht="15" customHeight="1" x14ac:dyDescent="0.25">
      <c r="A4" s="394"/>
      <c r="B4" s="394"/>
      <c r="C4" s="394"/>
      <c r="D4" s="394"/>
      <c r="E4" s="394"/>
      <c r="F4" s="394"/>
      <c r="G4" s="394"/>
      <c r="H4" s="394"/>
      <c r="I4" s="394"/>
      <c r="J4" s="394"/>
      <c r="K4" s="394"/>
      <c r="L4" s="394"/>
      <c r="M4" s="394"/>
    </row>
    <row r="5" spans="1:30" ht="15" customHeight="1" x14ac:dyDescent="0.25">
      <c r="A5" s="394"/>
      <c r="B5" s="394"/>
      <c r="C5" s="394"/>
      <c r="D5" s="394"/>
      <c r="E5" s="394"/>
      <c r="F5" s="394"/>
      <c r="G5" s="394"/>
      <c r="H5" s="394"/>
      <c r="I5" s="394"/>
      <c r="J5" s="394"/>
      <c r="K5" s="394"/>
      <c r="L5" s="394"/>
      <c r="M5" s="394"/>
    </row>
    <row r="6" spans="1:30" ht="6" customHeight="1" x14ac:dyDescent="0.25">
      <c r="A6" s="394"/>
      <c r="B6" s="394"/>
      <c r="C6" s="394"/>
      <c r="D6" s="394"/>
      <c r="E6" s="394"/>
      <c r="F6" s="394"/>
      <c r="G6" s="394"/>
      <c r="H6" s="394"/>
      <c r="I6" s="394"/>
      <c r="J6" s="394"/>
      <c r="K6" s="394"/>
      <c r="L6" s="394"/>
      <c r="M6" s="394"/>
    </row>
    <row r="7" spans="1:30" ht="46.15" customHeight="1" thickBot="1" x14ac:dyDescent="0.25">
      <c r="A7" s="436" t="s">
        <v>153</v>
      </c>
      <c r="B7" s="436"/>
      <c r="C7" s="436"/>
      <c r="D7" s="436"/>
      <c r="E7" s="436"/>
      <c r="F7" s="436"/>
      <c r="G7" s="436"/>
      <c r="H7" s="436"/>
      <c r="I7" s="436"/>
      <c r="J7" s="436"/>
      <c r="K7" s="436"/>
      <c r="L7" s="436"/>
      <c r="M7" s="436"/>
      <c r="O7" s="188" t="s">
        <v>158</v>
      </c>
      <c r="P7" s="189"/>
      <c r="Q7" s="189"/>
      <c r="R7" s="189"/>
      <c r="S7" s="189"/>
      <c r="T7" s="189"/>
      <c r="U7" s="189"/>
      <c r="V7" s="189"/>
      <c r="W7" s="189"/>
      <c r="X7" s="189"/>
      <c r="Y7" s="189"/>
      <c r="Z7" s="189"/>
      <c r="AA7" s="189"/>
      <c r="AB7" s="189"/>
      <c r="AC7" s="189"/>
      <c r="AD7" s="189"/>
    </row>
    <row r="8" spans="1:30" ht="15" customHeight="1" x14ac:dyDescent="0.25">
      <c r="A8" s="437" t="s">
        <v>7</v>
      </c>
      <c r="B8" s="438"/>
      <c r="C8" s="438"/>
      <c r="D8" s="439" t="str">
        <f>'Cost Estimate'!E8</f>
        <v>R5 - Navan Road - Dublin</v>
      </c>
      <c r="E8" s="440"/>
      <c r="F8" s="440"/>
      <c r="G8" s="440"/>
      <c r="H8" s="440"/>
      <c r="I8" s="440"/>
      <c r="J8" s="440"/>
      <c r="K8" s="440"/>
      <c r="L8" s="440"/>
      <c r="M8" s="441"/>
      <c r="O8" s="408" t="s">
        <v>191</v>
      </c>
      <c r="P8" s="404"/>
      <c r="Q8" s="404"/>
      <c r="R8" s="404"/>
      <c r="S8" s="404"/>
      <c r="T8" s="404"/>
      <c r="U8" s="404"/>
      <c r="V8" s="404"/>
      <c r="W8" s="404"/>
      <c r="X8" s="404"/>
      <c r="Y8" s="404"/>
      <c r="Z8" s="404"/>
      <c r="AA8" s="404"/>
      <c r="AB8" s="404"/>
      <c r="AC8" s="404"/>
      <c r="AD8" s="404"/>
    </row>
    <row r="9" spans="1:30" ht="6.75" customHeight="1" x14ac:dyDescent="0.25">
      <c r="A9" s="433"/>
      <c r="B9" s="434"/>
      <c r="C9" s="434"/>
      <c r="D9" s="434"/>
      <c r="E9" s="434"/>
      <c r="F9" s="434"/>
      <c r="G9" s="434"/>
      <c r="H9" s="434"/>
      <c r="I9" s="434"/>
      <c r="J9" s="434"/>
      <c r="K9" s="434"/>
      <c r="L9" s="434"/>
      <c r="M9" s="435"/>
      <c r="O9" s="189"/>
      <c r="P9" s="189"/>
      <c r="Q9" s="189"/>
      <c r="R9" s="189"/>
      <c r="S9" s="189"/>
      <c r="T9" s="189"/>
      <c r="U9" s="189"/>
      <c r="V9" s="189"/>
      <c r="W9" s="189"/>
      <c r="X9" s="189"/>
      <c r="Y9" s="189"/>
      <c r="Z9" s="189"/>
      <c r="AA9" s="189"/>
      <c r="AB9" s="189"/>
      <c r="AC9" s="189"/>
      <c r="AD9" s="189"/>
    </row>
    <row r="10" spans="1:30" ht="15" customHeight="1" x14ac:dyDescent="0.25">
      <c r="A10" s="442" t="s">
        <v>99</v>
      </c>
      <c r="B10" s="272"/>
      <c r="C10" s="272"/>
      <c r="D10" s="443" t="str">
        <f>'Cost Estimate'!E10</f>
        <v>DLR/22/001 5G</v>
      </c>
      <c r="E10" s="444"/>
      <c r="F10" s="272" t="s">
        <v>146</v>
      </c>
      <c r="G10" s="272"/>
      <c r="H10" s="272"/>
      <c r="I10" s="272"/>
      <c r="J10" s="244"/>
      <c r="K10" s="244"/>
      <c r="L10" s="445" t="str">
        <f>'Cost Estimate'!K10</f>
        <v>Sally Gate - South Dublin Council</v>
      </c>
      <c r="M10" s="446"/>
      <c r="O10" s="408" t="s">
        <v>191</v>
      </c>
      <c r="P10" s="404"/>
      <c r="Q10" s="404"/>
      <c r="R10" s="404"/>
      <c r="S10" s="404"/>
      <c r="T10" s="404"/>
      <c r="U10" s="404"/>
      <c r="V10" s="404"/>
      <c r="W10" s="404"/>
      <c r="X10" s="404"/>
      <c r="Y10" s="404"/>
      <c r="Z10" s="404"/>
      <c r="AA10" s="404"/>
      <c r="AB10" s="404"/>
      <c r="AC10" s="404"/>
      <c r="AD10" s="404"/>
    </row>
    <row r="11" spans="1:30" ht="6.75" customHeight="1" x14ac:dyDescent="0.25">
      <c r="A11" s="433"/>
      <c r="B11" s="434"/>
      <c r="C11" s="434"/>
      <c r="D11" s="434"/>
      <c r="E11" s="434"/>
      <c r="F11" s="434"/>
      <c r="G11" s="434"/>
      <c r="H11" s="434"/>
      <c r="I11" s="434"/>
      <c r="J11" s="434"/>
      <c r="K11" s="434"/>
      <c r="L11" s="434"/>
      <c r="M11" s="435"/>
      <c r="O11" s="189"/>
      <c r="P11" s="189"/>
      <c r="Q11" s="189"/>
      <c r="R11" s="189"/>
      <c r="S11" s="189"/>
      <c r="T11" s="189"/>
      <c r="U11" s="189"/>
      <c r="V11" s="189"/>
      <c r="W11" s="189"/>
      <c r="X11" s="189"/>
      <c r="Y11" s="189"/>
      <c r="Z11" s="189"/>
      <c r="AA11" s="189"/>
      <c r="AB11" s="189"/>
      <c r="AC11" s="189"/>
      <c r="AD11" s="189"/>
    </row>
    <row r="12" spans="1:30" ht="15" customHeight="1" x14ac:dyDescent="0.25">
      <c r="A12" s="442" t="s">
        <v>147</v>
      </c>
      <c r="B12" s="272"/>
      <c r="C12" s="272"/>
      <c r="D12" s="443" t="str">
        <f>'Cost Estimate'!E12</f>
        <v>NTA</v>
      </c>
      <c r="E12" s="444"/>
      <c r="F12" s="276" t="s">
        <v>148</v>
      </c>
      <c r="G12" s="277"/>
      <c r="H12" s="277"/>
      <c r="I12" s="277"/>
      <c r="J12" s="245"/>
      <c r="K12" s="245"/>
      <c r="L12" s="445">
        <f>'Cost Estimate'!K12</f>
        <v>44859</v>
      </c>
      <c r="M12" s="446"/>
      <c r="O12" s="408" t="s">
        <v>191</v>
      </c>
      <c r="P12" s="404"/>
      <c r="Q12" s="404"/>
      <c r="R12" s="404"/>
      <c r="S12" s="404"/>
      <c r="T12" s="404"/>
      <c r="U12" s="404"/>
      <c r="V12" s="404"/>
      <c r="W12" s="404"/>
      <c r="X12" s="404"/>
      <c r="Y12" s="404"/>
      <c r="Z12" s="404"/>
      <c r="AA12" s="404"/>
      <c r="AB12" s="404"/>
      <c r="AC12" s="404"/>
      <c r="AD12" s="404"/>
    </row>
    <row r="13" spans="1:30" ht="6.75" customHeight="1" x14ac:dyDescent="0.25">
      <c r="A13" s="433"/>
      <c r="B13" s="434"/>
      <c r="C13" s="434"/>
      <c r="D13" s="434"/>
      <c r="E13" s="434"/>
      <c r="F13" s="434"/>
      <c r="G13" s="434"/>
      <c r="H13" s="434"/>
      <c r="I13" s="434"/>
      <c r="J13" s="434"/>
      <c r="K13" s="434"/>
      <c r="L13" s="434"/>
      <c r="M13" s="435"/>
      <c r="O13" s="189"/>
      <c r="P13" s="189"/>
      <c r="Q13" s="189"/>
      <c r="R13" s="189"/>
      <c r="S13" s="189"/>
      <c r="T13" s="189"/>
      <c r="U13" s="189"/>
      <c r="V13" s="189"/>
      <c r="W13" s="189"/>
      <c r="X13" s="189"/>
      <c r="Y13" s="189"/>
      <c r="Z13" s="189"/>
      <c r="AA13" s="189"/>
      <c r="AB13" s="189"/>
      <c r="AC13" s="189"/>
      <c r="AD13" s="189"/>
    </row>
    <row r="14" spans="1:30" ht="14.45" customHeight="1" x14ac:dyDescent="0.25">
      <c r="A14" s="442" t="s">
        <v>149</v>
      </c>
      <c r="B14" s="272"/>
      <c r="C14" s="272"/>
      <c r="D14" s="443" t="str">
        <f>'Cost Estimate'!E14</f>
        <v>South Dublin</v>
      </c>
      <c r="E14" s="447"/>
      <c r="F14" s="277" t="s">
        <v>79</v>
      </c>
      <c r="G14" s="277"/>
      <c r="H14" s="277"/>
      <c r="I14" s="277"/>
      <c r="J14" s="245"/>
      <c r="K14" s="245"/>
      <c r="L14" s="445" t="str">
        <f>'Cost Estimate'!K14</f>
        <v>Q4 2022</v>
      </c>
      <c r="M14" s="446"/>
      <c r="O14" s="408" t="s">
        <v>191</v>
      </c>
      <c r="P14" s="404"/>
      <c r="Q14" s="404"/>
      <c r="R14" s="404"/>
      <c r="S14" s="404"/>
      <c r="T14" s="404"/>
      <c r="U14" s="404"/>
      <c r="V14" s="404"/>
      <c r="W14" s="404"/>
      <c r="X14" s="404"/>
      <c r="Y14" s="404"/>
      <c r="Z14" s="404"/>
      <c r="AA14" s="404"/>
      <c r="AB14" s="404"/>
      <c r="AC14" s="404"/>
      <c r="AD14" s="404"/>
    </row>
    <row r="15" spans="1:30" ht="13.5" thickBot="1" x14ac:dyDescent="0.3">
      <c r="A15" s="170"/>
      <c r="B15" s="171"/>
      <c r="C15" s="171"/>
      <c r="D15" s="171"/>
      <c r="E15" s="171"/>
      <c r="F15" s="171"/>
      <c r="G15" s="171"/>
      <c r="H15" s="171"/>
      <c r="I15" s="171"/>
      <c r="J15" s="171"/>
      <c r="K15" s="171"/>
      <c r="L15" s="171"/>
      <c r="M15" s="172"/>
      <c r="O15" s="189"/>
      <c r="P15" s="189"/>
      <c r="Q15" s="189"/>
      <c r="R15" s="189"/>
      <c r="S15" s="189"/>
      <c r="T15" s="189"/>
      <c r="U15" s="189"/>
      <c r="V15" s="189"/>
      <c r="W15" s="189"/>
      <c r="X15" s="189"/>
      <c r="Y15" s="189"/>
      <c r="Z15" s="189"/>
      <c r="AA15" s="189"/>
      <c r="AB15" s="189"/>
      <c r="AC15" s="189"/>
      <c r="AD15" s="189"/>
    </row>
    <row r="16" spans="1:30" s="89" customFormat="1" ht="15" x14ac:dyDescent="0.25">
      <c r="A16" s="173">
        <v>1</v>
      </c>
      <c r="B16" s="174" t="s">
        <v>152</v>
      </c>
      <c r="C16" s="175"/>
      <c r="D16" s="175"/>
      <c r="E16" s="175"/>
      <c r="F16" s="175"/>
      <c r="G16" s="175"/>
      <c r="H16" s="175"/>
      <c r="I16" s="253" t="s">
        <v>224</v>
      </c>
      <c r="J16" s="253" t="s">
        <v>225</v>
      </c>
      <c r="K16" s="254" t="s">
        <v>226</v>
      </c>
      <c r="L16" s="448" t="s">
        <v>227</v>
      </c>
      <c r="M16" s="449"/>
      <c r="O16" s="194"/>
      <c r="P16" s="194"/>
      <c r="Q16" s="194"/>
      <c r="R16" s="194"/>
      <c r="S16" s="194"/>
      <c r="T16" s="194"/>
      <c r="U16" s="194"/>
      <c r="V16" s="194"/>
      <c r="W16" s="194"/>
      <c r="X16" s="194"/>
      <c r="Y16" s="194"/>
      <c r="Z16" s="194"/>
      <c r="AA16" s="194"/>
      <c r="AB16" s="194"/>
      <c r="AC16" s="194"/>
      <c r="AD16" s="194"/>
    </row>
    <row r="17" spans="1:30" ht="15" customHeight="1" x14ac:dyDescent="0.25">
      <c r="A17" s="141"/>
      <c r="B17" s="176">
        <v>1.1000000000000001</v>
      </c>
      <c r="C17" s="421" t="s">
        <v>139</v>
      </c>
      <c r="D17" s="422"/>
      <c r="E17" s="423"/>
      <c r="F17" s="424">
        <v>1</v>
      </c>
      <c r="G17" s="424"/>
      <c r="H17" s="92" t="s">
        <v>47</v>
      </c>
      <c r="I17" s="128">
        <f>SUM('Cost Estimate'!K53:L53)</f>
        <v>7500</v>
      </c>
      <c r="J17" s="256">
        <v>23</v>
      </c>
      <c r="K17" s="252">
        <f>I17/100*J17</f>
        <v>1725</v>
      </c>
      <c r="L17" s="377">
        <f>K17+I17</f>
        <v>9225</v>
      </c>
      <c r="M17" s="425"/>
      <c r="O17" s="408" t="s">
        <v>191</v>
      </c>
      <c r="P17" s="404"/>
      <c r="Q17" s="404"/>
      <c r="R17" s="404"/>
      <c r="S17" s="404"/>
      <c r="T17" s="404"/>
      <c r="U17" s="404"/>
      <c r="V17" s="404"/>
      <c r="W17" s="404"/>
      <c r="X17" s="404"/>
      <c r="Y17" s="404"/>
      <c r="Z17" s="404"/>
      <c r="AA17" s="404"/>
      <c r="AB17" s="404"/>
      <c r="AC17" s="404"/>
      <c r="AD17" s="404"/>
    </row>
    <row r="18" spans="1:30" ht="15" customHeight="1" x14ac:dyDescent="0.25">
      <c r="A18" s="141"/>
      <c r="B18" s="176">
        <v>1.2</v>
      </c>
      <c r="C18" s="421" t="s">
        <v>140</v>
      </c>
      <c r="D18" s="422"/>
      <c r="E18" s="423"/>
      <c r="F18" s="424">
        <v>1</v>
      </c>
      <c r="G18" s="424"/>
      <c r="H18" s="92" t="s">
        <v>47</v>
      </c>
      <c r="I18" s="128">
        <f>SUM('Cost Estimate'!K54:L54)</f>
        <v>8000</v>
      </c>
      <c r="J18" s="256">
        <v>23</v>
      </c>
      <c r="K18" s="252">
        <f t="shared" ref="K18:K24" si="0">I18/100*J18</f>
        <v>1840</v>
      </c>
      <c r="L18" s="377">
        <f t="shared" ref="L18:L24" si="1">K18+I18</f>
        <v>9840</v>
      </c>
      <c r="M18" s="425"/>
      <c r="O18" s="408" t="s">
        <v>191</v>
      </c>
      <c r="P18" s="404"/>
      <c r="Q18" s="404"/>
      <c r="R18" s="404"/>
      <c r="S18" s="404"/>
      <c r="T18" s="404"/>
      <c r="U18" s="404"/>
      <c r="V18" s="404"/>
      <c r="W18" s="404"/>
      <c r="X18" s="404"/>
      <c r="Y18" s="404"/>
      <c r="Z18" s="404"/>
      <c r="AA18" s="404"/>
      <c r="AB18" s="404"/>
      <c r="AC18" s="404"/>
      <c r="AD18" s="404"/>
    </row>
    <row r="19" spans="1:30" ht="15" customHeight="1" x14ac:dyDescent="0.25">
      <c r="A19" s="141"/>
      <c r="B19" s="176">
        <v>1.3</v>
      </c>
      <c r="C19" s="421" t="s">
        <v>141</v>
      </c>
      <c r="D19" s="422"/>
      <c r="E19" s="423"/>
      <c r="F19" s="424">
        <v>1</v>
      </c>
      <c r="G19" s="424"/>
      <c r="H19" s="92" t="s">
        <v>47</v>
      </c>
      <c r="I19" s="128">
        <f>SUM('Cost Estimate'!K55:L55)</f>
        <v>12000</v>
      </c>
      <c r="J19" s="256">
        <v>23</v>
      </c>
      <c r="K19" s="252">
        <f t="shared" si="0"/>
        <v>2760</v>
      </c>
      <c r="L19" s="377">
        <f t="shared" si="1"/>
        <v>14760</v>
      </c>
      <c r="M19" s="425"/>
      <c r="O19" s="408" t="s">
        <v>191</v>
      </c>
      <c r="P19" s="404"/>
      <c r="Q19" s="404"/>
      <c r="R19" s="404"/>
      <c r="S19" s="404"/>
      <c r="T19" s="404"/>
      <c r="U19" s="404"/>
      <c r="V19" s="404"/>
      <c r="W19" s="404"/>
      <c r="X19" s="404"/>
      <c r="Y19" s="404"/>
      <c r="Z19" s="404"/>
      <c r="AA19" s="404"/>
      <c r="AB19" s="404"/>
      <c r="AC19" s="404"/>
      <c r="AD19" s="404"/>
    </row>
    <row r="20" spans="1:30" ht="15" customHeight="1" x14ac:dyDescent="0.25">
      <c r="A20" s="141"/>
      <c r="B20" s="176">
        <v>1.4</v>
      </c>
      <c r="C20" s="421" t="s">
        <v>142</v>
      </c>
      <c r="D20" s="422"/>
      <c r="E20" s="423"/>
      <c r="F20" s="424">
        <v>1</v>
      </c>
      <c r="G20" s="424"/>
      <c r="H20" s="92" t="s">
        <v>47</v>
      </c>
      <c r="I20" s="128">
        <f>SUM('Cost Estimate'!K56:L56)</f>
        <v>5000</v>
      </c>
      <c r="J20" s="256">
        <v>23</v>
      </c>
      <c r="K20" s="252">
        <f t="shared" si="0"/>
        <v>1150</v>
      </c>
      <c r="L20" s="377">
        <f t="shared" si="1"/>
        <v>6150</v>
      </c>
      <c r="M20" s="425"/>
      <c r="O20" s="408" t="s">
        <v>191</v>
      </c>
      <c r="P20" s="404"/>
      <c r="Q20" s="404"/>
      <c r="R20" s="404"/>
      <c r="S20" s="404"/>
      <c r="T20" s="404"/>
      <c r="U20" s="404"/>
      <c r="V20" s="404"/>
      <c r="W20" s="404"/>
      <c r="X20" s="404"/>
      <c r="Y20" s="404"/>
      <c r="Z20" s="404"/>
      <c r="AA20" s="404"/>
      <c r="AB20" s="404"/>
      <c r="AC20" s="404"/>
      <c r="AD20" s="404"/>
    </row>
    <row r="21" spans="1:30" ht="15" customHeight="1" x14ac:dyDescent="0.25">
      <c r="A21" s="141"/>
      <c r="B21" s="176">
        <v>1.5</v>
      </c>
      <c r="C21" s="421" t="s">
        <v>143</v>
      </c>
      <c r="D21" s="422"/>
      <c r="E21" s="423"/>
      <c r="F21" s="424">
        <v>1</v>
      </c>
      <c r="G21" s="424"/>
      <c r="H21" s="92" t="s">
        <v>47</v>
      </c>
      <c r="I21" s="128">
        <f>SUM('Cost Estimate'!K57:L57)</f>
        <v>15000</v>
      </c>
      <c r="J21" s="256">
        <v>23</v>
      </c>
      <c r="K21" s="252">
        <f t="shared" si="0"/>
        <v>3450</v>
      </c>
      <c r="L21" s="377">
        <f t="shared" si="1"/>
        <v>18450</v>
      </c>
      <c r="M21" s="425"/>
      <c r="O21" s="408" t="s">
        <v>191</v>
      </c>
      <c r="P21" s="404"/>
      <c r="Q21" s="404"/>
      <c r="R21" s="404"/>
      <c r="S21" s="404"/>
      <c r="T21" s="404"/>
      <c r="U21" s="404"/>
      <c r="V21" s="404"/>
      <c r="W21" s="404"/>
      <c r="X21" s="404"/>
      <c r="Y21" s="404"/>
      <c r="Z21" s="404"/>
      <c r="AA21" s="404"/>
      <c r="AB21" s="404"/>
      <c r="AC21" s="404"/>
      <c r="AD21" s="404"/>
    </row>
    <row r="22" spans="1:30" ht="15" customHeight="1" x14ac:dyDescent="0.25">
      <c r="A22" s="141"/>
      <c r="B22" s="176">
        <v>1.6</v>
      </c>
      <c r="C22" s="421" t="s">
        <v>144</v>
      </c>
      <c r="D22" s="422"/>
      <c r="E22" s="423"/>
      <c r="F22" s="424">
        <v>1</v>
      </c>
      <c r="G22" s="424"/>
      <c r="H22" s="92" t="s">
        <v>47</v>
      </c>
      <c r="I22" s="128">
        <f>SUM('Cost Estimate'!K58:L58)</f>
        <v>15000</v>
      </c>
      <c r="J22" s="256">
        <v>23</v>
      </c>
      <c r="K22" s="252">
        <f t="shared" si="0"/>
        <v>3450</v>
      </c>
      <c r="L22" s="377">
        <f t="shared" si="1"/>
        <v>18450</v>
      </c>
      <c r="M22" s="425"/>
      <c r="O22" s="408" t="s">
        <v>191</v>
      </c>
      <c r="P22" s="404"/>
      <c r="Q22" s="404"/>
      <c r="R22" s="404"/>
      <c r="S22" s="404"/>
      <c r="T22" s="404"/>
      <c r="U22" s="404"/>
      <c r="V22" s="404"/>
      <c r="W22" s="404"/>
      <c r="X22" s="404"/>
      <c r="Y22" s="404"/>
      <c r="Z22" s="404"/>
      <c r="AA22" s="404"/>
      <c r="AB22" s="404"/>
      <c r="AC22" s="404"/>
      <c r="AD22" s="404"/>
    </row>
    <row r="23" spans="1:30" ht="15" customHeight="1" x14ac:dyDescent="0.25">
      <c r="A23" s="141"/>
      <c r="B23" s="243">
        <v>1.7</v>
      </c>
      <c r="C23" s="421" t="s">
        <v>145</v>
      </c>
      <c r="D23" s="422"/>
      <c r="E23" s="423"/>
      <c r="F23" s="424">
        <v>1</v>
      </c>
      <c r="G23" s="424"/>
      <c r="H23" s="92" t="s">
        <v>47</v>
      </c>
      <c r="I23" s="128">
        <f>SUM('Cost Estimate'!K59:L59)</f>
        <v>2500</v>
      </c>
      <c r="J23" s="256">
        <v>23</v>
      </c>
      <c r="K23" s="252">
        <f t="shared" si="0"/>
        <v>575</v>
      </c>
      <c r="L23" s="377">
        <f t="shared" si="1"/>
        <v>3075</v>
      </c>
      <c r="M23" s="425"/>
      <c r="O23" s="408" t="s">
        <v>191</v>
      </c>
      <c r="P23" s="404"/>
      <c r="Q23" s="404"/>
      <c r="R23" s="404"/>
      <c r="S23" s="404"/>
      <c r="T23" s="404"/>
      <c r="U23" s="404"/>
      <c r="V23" s="404"/>
      <c r="W23" s="404"/>
      <c r="X23" s="404"/>
      <c r="Y23" s="404"/>
      <c r="Z23" s="404"/>
      <c r="AA23" s="404"/>
      <c r="AB23" s="404"/>
      <c r="AC23" s="404"/>
      <c r="AD23" s="404"/>
    </row>
    <row r="24" spans="1:30" ht="15" customHeight="1" x14ac:dyDescent="0.25">
      <c r="A24" s="141"/>
      <c r="B24" s="243">
        <v>1.8</v>
      </c>
      <c r="C24" s="421" t="s">
        <v>228</v>
      </c>
      <c r="D24" s="422"/>
      <c r="E24" s="423"/>
      <c r="F24" s="450">
        <v>1</v>
      </c>
      <c r="G24" s="451"/>
      <c r="H24" s="92" t="s">
        <v>47</v>
      </c>
      <c r="I24" s="128">
        <f>SUM('Cost Estimate'!K64:L64)</f>
        <v>43383.75</v>
      </c>
      <c r="J24" s="256">
        <v>13.5</v>
      </c>
      <c r="K24" s="252">
        <f t="shared" si="0"/>
        <v>5856.8062499999996</v>
      </c>
      <c r="L24" s="377">
        <f t="shared" si="1"/>
        <v>49240.556250000001</v>
      </c>
      <c r="M24" s="425"/>
      <c r="O24" s="408" t="s">
        <v>191</v>
      </c>
      <c r="P24" s="404"/>
      <c r="Q24" s="404"/>
      <c r="R24" s="404"/>
      <c r="S24" s="404"/>
      <c r="T24" s="404"/>
      <c r="U24" s="404"/>
      <c r="V24" s="404"/>
      <c r="W24" s="404"/>
      <c r="X24" s="404"/>
      <c r="Y24" s="404"/>
      <c r="Z24" s="404"/>
      <c r="AA24" s="404"/>
      <c r="AB24" s="404"/>
      <c r="AC24" s="404"/>
      <c r="AD24" s="404"/>
    </row>
    <row r="25" spans="1:30" ht="15" customHeight="1" x14ac:dyDescent="0.25">
      <c r="A25" s="141"/>
      <c r="B25" s="243">
        <v>1.9</v>
      </c>
      <c r="C25" s="421" t="s">
        <v>229</v>
      </c>
      <c r="D25" s="422"/>
      <c r="E25" s="423"/>
      <c r="F25" s="424">
        <v>1</v>
      </c>
      <c r="G25" s="424"/>
      <c r="H25" s="92" t="s">
        <v>47</v>
      </c>
      <c r="I25" s="128">
        <f>SUM('Cost Estimate'!K73:L73)</f>
        <v>67500</v>
      </c>
      <c r="J25" s="256"/>
      <c r="K25" s="252"/>
      <c r="L25" s="377">
        <f t="shared" ref="L25" si="2">F25*I25</f>
        <v>67500</v>
      </c>
      <c r="M25" s="425"/>
      <c r="O25" s="408" t="s">
        <v>191</v>
      </c>
      <c r="P25" s="404"/>
      <c r="Q25" s="404"/>
      <c r="R25" s="404"/>
      <c r="S25" s="404"/>
      <c r="T25" s="404"/>
      <c r="U25" s="404"/>
      <c r="V25" s="404"/>
      <c r="W25" s="404"/>
      <c r="X25" s="404"/>
      <c r="Y25" s="404"/>
      <c r="Z25" s="404"/>
      <c r="AA25" s="404"/>
      <c r="AB25" s="404"/>
      <c r="AC25" s="404"/>
      <c r="AD25" s="404"/>
    </row>
    <row r="26" spans="1:30" ht="15" customHeight="1" x14ac:dyDescent="0.25">
      <c r="A26" s="141"/>
      <c r="B26" s="91">
        <v>1.1000000000000001</v>
      </c>
      <c r="C26" s="421" t="s">
        <v>230</v>
      </c>
      <c r="D26" s="422"/>
      <c r="E26" s="423"/>
      <c r="F26" s="424">
        <v>1</v>
      </c>
      <c r="G26" s="424"/>
      <c r="H26" s="92" t="s">
        <v>47</v>
      </c>
      <c r="I26" s="128">
        <f>SUM('Cost Estimate'!K49:L49)</f>
        <v>867675</v>
      </c>
      <c r="J26" s="256">
        <v>13.5</v>
      </c>
      <c r="K26" s="252">
        <f t="shared" ref="K26:K30" si="3">I26/100*J26</f>
        <v>117136.125</v>
      </c>
      <c r="L26" s="377">
        <f t="shared" ref="L26:L30" si="4">K26+I26</f>
        <v>984811.125</v>
      </c>
      <c r="M26" s="425"/>
      <c r="O26" s="408" t="s">
        <v>191</v>
      </c>
      <c r="P26" s="404"/>
      <c r="Q26" s="404"/>
      <c r="R26" s="404"/>
      <c r="S26" s="404"/>
      <c r="T26" s="404"/>
      <c r="U26" s="404"/>
      <c r="V26" s="404"/>
      <c r="W26" s="404"/>
      <c r="X26" s="404"/>
      <c r="Y26" s="404"/>
      <c r="Z26" s="404"/>
      <c r="AA26" s="404"/>
      <c r="AB26" s="404"/>
      <c r="AC26" s="404"/>
      <c r="AD26" s="404"/>
    </row>
    <row r="27" spans="1:30" ht="15" customHeight="1" x14ac:dyDescent="0.25">
      <c r="A27" s="141"/>
      <c r="B27" s="243">
        <v>1.1100000000000001</v>
      </c>
      <c r="C27" s="421" t="s">
        <v>231</v>
      </c>
      <c r="D27" s="422"/>
      <c r="E27" s="423"/>
      <c r="F27" s="424">
        <v>1</v>
      </c>
      <c r="G27" s="424"/>
      <c r="H27" s="92" t="s">
        <v>47</v>
      </c>
      <c r="I27" s="128">
        <f>SUM('Cost Estimate'!K76:L76)</f>
        <v>48802.9375</v>
      </c>
      <c r="J27" s="256">
        <v>13.5</v>
      </c>
      <c r="K27" s="252">
        <f t="shared" si="3"/>
        <v>6588.3965625000001</v>
      </c>
      <c r="L27" s="377">
        <f t="shared" si="4"/>
        <v>55391.334062499998</v>
      </c>
      <c r="M27" s="425"/>
      <c r="O27" s="408" t="s">
        <v>191</v>
      </c>
      <c r="P27" s="404"/>
      <c r="Q27" s="404"/>
      <c r="R27" s="404"/>
      <c r="S27" s="404"/>
      <c r="T27" s="404"/>
      <c r="U27" s="404"/>
      <c r="V27" s="404"/>
      <c r="W27" s="404"/>
      <c r="X27" s="404"/>
      <c r="Y27" s="404"/>
      <c r="Z27" s="404"/>
      <c r="AA27" s="404"/>
      <c r="AB27" s="404"/>
      <c r="AC27" s="404"/>
      <c r="AD27" s="404"/>
    </row>
    <row r="28" spans="1:30" ht="15" customHeight="1" x14ac:dyDescent="0.25">
      <c r="A28" s="141"/>
      <c r="B28" s="247">
        <v>1.1200000000000001</v>
      </c>
      <c r="C28" s="421" t="s">
        <v>234</v>
      </c>
      <c r="D28" s="422"/>
      <c r="E28" s="423"/>
      <c r="F28" s="424">
        <v>1</v>
      </c>
      <c r="G28" s="424"/>
      <c r="H28" s="92" t="s">
        <v>47</v>
      </c>
      <c r="I28" s="128">
        <f>SUM('Cost Estimate'!K77:L77)</f>
        <v>134838.44</v>
      </c>
      <c r="J28" s="256">
        <v>13.5</v>
      </c>
      <c r="K28" s="252">
        <f t="shared" si="3"/>
        <v>18203.189399999999</v>
      </c>
      <c r="L28" s="377">
        <f t="shared" si="4"/>
        <v>153041.62940000001</v>
      </c>
      <c r="M28" s="425"/>
      <c r="O28" s="408" t="s">
        <v>191</v>
      </c>
      <c r="P28" s="404"/>
      <c r="Q28" s="404"/>
      <c r="R28" s="404"/>
      <c r="S28" s="404"/>
      <c r="T28" s="404"/>
      <c r="U28" s="404"/>
      <c r="V28" s="404"/>
      <c r="W28" s="404"/>
      <c r="X28" s="404"/>
      <c r="Y28" s="404"/>
      <c r="Z28" s="404"/>
      <c r="AA28" s="404"/>
      <c r="AB28" s="404"/>
      <c r="AC28" s="404"/>
      <c r="AD28" s="404"/>
    </row>
    <row r="29" spans="1:30" ht="15" customHeight="1" x14ac:dyDescent="0.25">
      <c r="A29" s="141"/>
      <c r="B29" s="243">
        <v>1.1299999999999999</v>
      </c>
      <c r="C29" s="421" t="s">
        <v>232</v>
      </c>
      <c r="D29" s="422"/>
      <c r="E29" s="423"/>
      <c r="F29" s="424">
        <v>1</v>
      </c>
      <c r="G29" s="424"/>
      <c r="H29" s="92" t="s">
        <v>47</v>
      </c>
      <c r="I29" s="128">
        <f>SUM('Cost Estimate'!K78:L78)</f>
        <v>269050.42958</v>
      </c>
      <c r="J29" s="256">
        <v>13.5</v>
      </c>
      <c r="K29" s="252">
        <f t="shared" si="3"/>
        <v>36321.807993299997</v>
      </c>
      <c r="L29" s="377">
        <f t="shared" si="4"/>
        <v>305372.23757330002</v>
      </c>
      <c r="M29" s="425"/>
      <c r="O29" s="408" t="s">
        <v>191</v>
      </c>
      <c r="P29" s="404"/>
      <c r="Q29" s="404"/>
      <c r="R29" s="404"/>
      <c r="S29" s="404"/>
      <c r="T29" s="404"/>
      <c r="U29" s="404"/>
      <c r="V29" s="404"/>
      <c r="W29" s="404"/>
      <c r="X29" s="404"/>
      <c r="Y29" s="404"/>
      <c r="Z29" s="404"/>
      <c r="AA29" s="404"/>
      <c r="AB29" s="404"/>
      <c r="AC29" s="404"/>
      <c r="AD29" s="404"/>
    </row>
    <row r="30" spans="1:30" ht="15" customHeight="1" x14ac:dyDescent="0.25">
      <c r="A30" s="141"/>
      <c r="B30" s="243">
        <v>1.1399999999999999</v>
      </c>
      <c r="C30" s="421" t="s">
        <v>233</v>
      </c>
      <c r="D30" s="422"/>
      <c r="E30" s="423"/>
      <c r="F30" s="424">
        <v>1</v>
      </c>
      <c r="G30" s="424"/>
      <c r="H30" s="92" t="s">
        <v>47</v>
      </c>
      <c r="I30" s="128">
        <f>SUM('Cost Estimate'!K79:L79)</f>
        <v>11597.001275000001</v>
      </c>
      <c r="J30" s="256">
        <v>13.5</v>
      </c>
      <c r="K30" s="252">
        <f t="shared" si="3"/>
        <v>1565.5951721250001</v>
      </c>
      <c r="L30" s="377">
        <f t="shared" si="4"/>
        <v>13162.596447125001</v>
      </c>
      <c r="M30" s="425"/>
      <c r="O30" s="408" t="s">
        <v>191</v>
      </c>
      <c r="P30" s="404"/>
      <c r="Q30" s="404"/>
      <c r="R30" s="404"/>
      <c r="S30" s="404"/>
      <c r="T30" s="404"/>
      <c r="U30" s="404"/>
      <c r="V30" s="404"/>
      <c r="W30" s="404"/>
      <c r="X30" s="404"/>
      <c r="Y30" s="404"/>
      <c r="Z30" s="404"/>
      <c r="AA30" s="404"/>
      <c r="AB30" s="404"/>
      <c r="AC30" s="404"/>
      <c r="AD30" s="404"/>
    </row>
    <row r="31" spans="1:30" ht="15" customHeight="1" x14ac:dyDescent="0.25">
      <c r="A31" s="141"/>
      <c r="B31" s="248"/>
      <c r="C31" s="249"/>
      <c r="D31" s="249"/>
      <c r="E31" s="249"/>
      <c r="F31" s="426" t="s">
        <v>235</v>
      </c>
      <c r="G31" s="427"/>
      <c r="H31" s="428"/>
      <c r="I31" s="255">
        <f>SUM(I17:I30)</f>
        <v>1507847.5583549999</v>
      </c>
      <c r="J31" s="249"/>
      <c r="K31" s="249"/>
      <c r="L31" s="249"/>
      <c r="M31" s="250"/>
      <c r="O31" s="241"/>
      <c r="P31" s="242"/>
      <c r="Q31" s="242"/>
      <c r="R31" s="242"/>
      <c r="S31" s="242"/>
      <c r="T31" s="242"/>
      <c r="U31" s="242"/>
      <c r="V31" s="242"/>
      <c r="W31" s="242"/>
      <c r="X31" s="242"/>
      <c r="Y31" s="242"/>
      <c r="Z31" s="242"/>
      <c r="AA31" s="242"/>
      <c r="AB31" s="242"/>
      <c r="AC31" s="242"/>
      <c r="AD31" s="242"/>
    </row>
    <row r="32" spans="1:30" ht="6" customHeight="1" x14ac:dyDescent="0.25">
      <c r="A32" s="141"/>
      <c r="B32" s="452"/>
      <c r="C32" s="453"/>
      <c r="D32" s="453"/>
      <c r="E32" s="453"/>
      <c r="F32" s="453"/>
      <c r="G32" s="453"/>
      <c r="H32" s="453"/>
      <c r="I32" s="453"/>
      <c r="J32" s="453"/>
      <c r="K32" s="453"/>
      <c r="L32" s="453"/>
      <c r="M32" s="454"/>
      <c r="O32" s="189"/>
      <c r="P32" s="189"/>
      <c r="Q32" s="189"/>
      <c r="R32" s="189"/>
      <c r="S32" s="189"/>
      <c r="T32" s="189"/>
      <c r="U32" s="189"/>
      <c r="V32" s="189"/>
      <c r="W32" s="189"/>
      <c r="X32" s="189"/>
      <c r="Y32" s="189"/>
      <c r="Z32" s="189"/>
      <c r="AA32" s="189"/>
      <c r="AB32" s="189"/>
      <c r="AC32" s="189"/>
      <c r="AD32" s="189"/>
    </row>
    <row r="33" spans="1:30" ht="15" customHeight="1" x14ac:dyDescent="0.25">
      <c r="A33" s="141"/>
      <c r="B33" s="429" t="s">
        <v>210</v>
      </c>
      <c r="C33" s="430"/>
      <c r="D33" s="430"/>
      <c r="E33" s="430"/>
      <c r="F33" s="430"/>
      <c r="G33" s="430"/>
      <c r="H33" s="430"/>
      <c r="I33" s="430"/>
      <c r="J33" s="431"/>
      <c r="K33" s="432"/>
      <c r="L33" s="462">
        <f>SUM('Cost Estimate'!K88:L89)</f>
        <v>0</v>
      </c>
      <c r="M33" s="463"/>
      <c r="O33" s="419" t="s">
        <v>191</v>
      </c>
      <c r="P33" s="420"/>
      <c r="Q33" s="420"/>
      <c r="R33" s="420"/>
      <c r="S33" s="420"/>
      <c r="T33" s="420"/>
      <c r="U33" s="420"/>
      <c r="V33" s="420"/>
      <c r="W33" s="420"/>
      <c r="X33"/>
      <c r="Y33"/>
      <c r="Z33"/>
      <c r="AA33"/>
      <c r="AB33"/>
      <c r="AC33"/>
      <c r="AD33"/>
    </row>
    <row r="34" spans="1:30" ht="5.25" customHeight="1" x14ac:dyDescent="0.25">
      <c r="A34" s="141"/>
      <c r="B34" s="237"/>
      <c r="C34" s="238"/>
      <c r="D34" s="238"/>
      <c r="E34" s="238"/>
      <c r="F34" s="238"/>
      <c r="G34" s="238"/>
      <c r="H34" s="238"/>
      <c r="I34" s="238"/>
      <c r="J34" s="246"/>
      <c r="K34" s="246"/>
      <c r="L34" s="239"/>
      <c r="M34" s="240"/>
      <c r="O34"/>
      <c r="P34"/>
      <c r="Q34"/>
      <c r="R34"/>
      <c r="S34"/>
      <c r="T34"/>
      <c r="U34"/>
      <c r="V34"/>
      <c r="W34"/>
      <c r="X34"/>
      <c r="Y34"/>
      <c r="Z34"/>
      <c r="AA34"/>
      <c r="AB34"/>
      <c r="AC34"/>
      <c r="AD34"/>
    </row>
    <row r="35" spans="1:30" ht="15" customHeight="1" thickBot="1" x14ac:dyDescent="0.3">
      <c r="A35" s="141"/>
      <c r="B35" s="458" t="s">
        <v>237</v>
      </c>
      <c r="C35" s="459"/>
      <c r="D35" s="459"/>
      <c r="E35" s="459"/>
      <c r="F35" s="459"/>
      <c r="G35" s="459"/>
      <c r="H35" s="459"/>
      <c r="I35" s="459"/>
      <c r="J35" s="460"/>
      <c r="K35" s="461"/>
      <c r="L35" s="337">
        <f>SUM(L17:M33)</f>
        <v>1708469.4787329249</v>
      </c>
      <c r="M35" s="457"/>
      <c r="O35" s="419" t="s">
        <v>236</v>
      </c>
      <c r="P35" s="420"/>
      <c r="Q35" s="420"/>
      <c r="R35" s="420"/>
      <c r="S35" s="420"/>
      <c r="T35" s="420"/>
      <c r="U35" s="420"/>
      <c r="V35" s="420"/>
      <c r="W35" s="420"/>
      <c r="X35" s="420"/>
      <c r="Y35" s="420"/>
      <c r="Z35" s="420"/>
      <c r="AA35" s="420"/>
      <c r="AB35" s="420"/>
      <c r="AC35" s="420"/>
      <c r="AD35" s="420"/>
    </row>
    <row r="36" spans="1:30" ht="6.75" customHeight="1" x14ac:dyDescent="0.25">
      <c r="A36" s="177"/>
      <c r="B36" s="178"/>
      <c r="C36" s="179"/>
      <c r="D36" s="178"/>
      <c r="E36" s="178"/>
      <c r="F36" s="178"/>
      <c r="G36" s="178"/>
      <c r="H36" s="178"/>
      <c r="I36" s="178"/>
      <c r="J36" s="178"/>
      <c r="K36" s="178"/>
      <c r="L36" s="178"/>
      <c r="M36" s="180"/>
      <c r="O36" s="189"/>
      <c r="P36" s="189"/>
      <c r="Q36" s="189"/>
      <c r="R36" s="189"/>
      <c r="S36" s="189"/>
      <c r="T36" s="189"/>
      <c r="U36" s="189"/>
      <c r="V36" s="189"/>
      <c r="W36" s="189"/>
      <c r="X36" s="189"/>
      <c r="Y36" s="189"/>
      <c r="Z36" s="189"/>
      <c r="AA36" s="189"/>
      <c r="AB36" s="189"/>
      <c r="AC36" s="189"/>
      <c r="AD36" s="189"/>
    </row>
    <row r="37" spans="1:30" ht="53.25" customHeight="1" thickBot="1" x14ac:dyDescent="0.3">
      <c r="A37" s="181" t="s">
        <v>21</v>
      </c>
      <c r="B37" s="455" t="s">
        <v>150</v>
      </c>
      <c r="C37" s="455"/>
      <c r="D37" s="455"/>
      <c r="E37" s="455"/>
      <c r="F37" s="455"/>
      <c r="G37" s="455"/>
      <c r="H37" s="455"/>
      <c r="I37" s="455"/>
      <c r="J37" s="455"/>
      <c r="K37" s="455"/>
      <c r="L37" s="455"/>
      <c r="M37" s="456"/>
      <c r="O37" s="189"/>
      <c r="P37" s="189"/>
      <c r="Q37" s="189"/>
      <c r="R37" s="189"/>
      <c r="S37" s="189"/>
      <c r="T37" s="189"/>
      <c r="U37" s="189"/>
      <c r="V37" s="189"/>
      <c r="W37" s="189"/>
      <c r="X37" s="189"/>
      <c r="Y37" s="189"/>
      <c r="Z37" s="189"/>
      <c r="AA37" s="189"/>
      <c r="AB37" s="189"/>
      <c r="AC37" s="189"/>
      <c r="AD37" s="189"/>
    </row>
    <row r="38" spans="1:30" ht="11.1" customHeight="1" x14ac:dyDescent="0.25">
      <c r="B38" s="300"/>
      <c r="C38" s="300"/>
      <c r="D38" s="300"/>
      <c r="E38" s="300"/>
      <c r="F38" s="300"/>
      <c r="G38" s="300"/>
      <c r="H38" s="300"/>
      <c r="I38" s="300"/>
      <c r="J38" s="300"/>
      <c r="K38" s="300"/>
      <c r="L38" s="300"/>
      <c r="M38" s="300"/>
    </row>
    <row r="39" spans="1:30" x14ac:dyDescent="0.25">
      <c r="B39" s="300"/>
      <c r="C39" s="300"/>
      <c r="D39" s="300"/>
      <c r="E39" s="300"/>
      <c r="F39" s="300"/>
      <c r="G39" s="300"/>
      <c r="H39" s="300"/>
      <c r="I39" s="300"/>
      <c r="J39" s="300"/>
      <c r="K39" s="300"/>
      <c r="L39" s="300"/>
      <c r="M39" s="300"/>
    </row>
    <row r="40" spans="1:30" ht="12" customHeight="1" x14ac:dyDescent="0.25">
      <c r="B40" s="300"/>
      <c r="C40" s="300"/>
      <c r="D40" s="300"/>
      <c r="E40" s="300"/>
      <c r="F40" s="300"/>
      <c r="G40" s="300"/>
      <c r="H40" s="300"/>
      <c r="I40" s="300"/>
      <c r="J40" s="300"/>
      <c r="K40" s="300"/>
      <c r="L40" s="300"/>
      <c r="M40" s="300"/>
    </row>
    <row r="41" spans="1:30" x14ac:dyDescent="0.25">
      <c r="I41" s="251"/>
      <c r="J41" s="251"/>
      <c r="K41" s="251"/>
    </row>
  </sheetData>
  <sheetProtection selectLockedCells="1"/>
  <mergeCells count="91">
    <mergeCell ref="C22:E22"/>
    <mergeCell ref="F22:G22"/>
    <mergeCell ref="L22:M22"/>
    <mergeCell ref="C23:E23"/>
    <mergeCell ref="L27:M27"/>
    <mergeCell ref="O18:AD18"/>
    <mergeCell ref="O19:AD19"/>
    <mergeCell ref="O20:AD20"/>
    <mergeCell ref="O21:AD21"/>
    <mergeCell ref="O22:AD22"/>
    <mergeCell ref="O8:AD8"/>
    <mergeCell ref="O10:AD10"/>
    <mergeCell ref="O12:AD12"/>
    <mergeCell ref="O14:AD14"/>
    <mergeCell ref="O17:AD17"/>
    <mergeCell ref="L24:M24"/>
    <mergeCell ref="F25:G25"/>
    <mergeCell ref="L25:M25"/>
    <mergeCell ref="B39:M40"/>
    <mergeCell ref="B32:M32"/>
    <mergeCell ref="B37:M37"/>
    <mergeCell ref="B38:M38"/>
    <mergeCell ref="L35:M35"/>
    <mergeCell ref="B35:K35"/>
    <mergeCell ref="L33:M33"/>
    <mergeCell ref="F29:G29"/>
    <mergeCell ref="L29:M29"/>
    <mergeCell ref="F30:G30"/>
    <mergeCell ref="L30:M30"/>
    <mergeCell ref="F26:G26"/>
    <mergeCell ref="L26:M26"/>
    <mergeCell ref="F27:G27"/>
    <mergeCell ref="C20:E20"/>
    <mergeCell ref="F20:G20"/>
    <mergeCell ref="L20:M20"/>
    <mergeCell ref="C21:E21"/>
    <mergeCell ref="F21:G21"/>
    <mergeCell ref="L21:M21"/>
    <mergeCell ref="C24:E24"/>
    <mergeCell ref="C25:E25"/>
    <mergeCell ref="C26:E26"/>
    <mergeCell ref="C27:E27"/>
    <mergeCell ref="F23:G23"/>
    <mergeCell ref="L23:M23"/>
    <mergeCell ref="F24:G24"/>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C28:E28"/>
    <mergeCell ref="F28:G28"/>
    <mergeCell ref="L28:M28"/>
    <mergeCell ref="F31:H31"/>
    <mergeCell ref="B33:K33"/>
    <mergeCell ref="C29:E29"/>
    <mergeCell ref="C30:E30"/>
    <mergeCell ref="O28:AD28"/>
    <mergeCell ref="O29:AD29"/>
    <mergeCell ref="O30:AD30"/>
    <mergeCell ref="O35:AD35"/>
    <mergeCell ref="O23:AD23"/>
    <mergeCell ref="O24:AD24"/>
    <mergeCell ref="O25:AD25"/>
    <mergeCell ref="O26:AD26"/>
    <mergeCell ref="O27:AD27"/>
    <mergeCell ref="O33:W33"/>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E7" sqref="E7:L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1"/>
    <col min="15" max="15" width="14" style="1" customWidth="1"/>
    <col min="16" max="16384" width="9.140625" style="1"/>
  </cols>
  <sheetData>
    <row r="2" spans="2:29" ht="15.75" customHeight="1" x14ac:dyDescent="0.25">
      <c r="B2" s="394" t="s">
        <v>77</v>
      </c>
      <c r="C2" s="394"/>
      <c r="D2" s="394"/>
      <c r="E2" s="394"/>
      <c r="F2" s="394"/>
      <c r="G2" s="394"/>
      <c r="H2" s="394"/>
      <c r="I2" s="394"/>
      <c r="J2" s="394"/>
      <c r="K2" s="149"/>
      <c r="L2" s="149"/>
    </row>
    <row r="3" spans="2:29" ht="15" customHeight="1" x14ac:dyDescent="0.25">
      <c r="B3" s="394"/>
      <c r="C3" s="394"/>
      <c r="D3" s="394"/>
      <c r="E3" s="394"/>
      <c r="F3" s="394"/>
      <c r="G3" s="394"/>
      <c r="H3" s="394"/>
      <c r="I3" s="394"/>
      <c r="J3" s="394"/>
      <c r="K3" s="149"/>
      <c r="L3" s="149"/>
    </row>
    <row r="4" spans="2:29" ht="15" customHeight="1" x14ac:dyDescent="0.25">
      <c r="B4" s="394"/>
      <c r="C4" s="394"/>
      <c r="D4" s="394"/>
      <c r="E4" s="394"/>
      <c r="F4" s="394"/>
      <c r="G4" s="394"/>
      <c r="H4" s="394"/>
      <c r="I4" s="394"/>
      <c r="J4" s="394"/>
      <c r="K4" s="149"/>
      <c r="L4" s="149"/>
    </row>
    <row r="5" spans="2:29" ht="6" customHeight="1" thickBot="1" x14ac:dyDescent="0.3">
      <c r="B5" s="394"/>
      <c r="C5" s="394"/>
      <c r="D5" s="394"/>
      <c r="E5" s="394"/>
      <c r="F5" s="394"/>
      <c r="G5" s="394"/>
      <c r="H5" s="394"/>
      <c r="I5" s="394"/>
      <c r="J5" s="394"/>
      <c r="K5" s="149"/>
      <c r="L5" s="149"/>
    </row>
    <row r="6" spans="2:29" ht="16.5" thickBot="1" x14ac:dyDescent="0.3">
      <c r="B6" s="300"/>
      <c r="C6" s="300"/>
      <c r="D6" s="300"/>
      <c r="E6" s="300"/>
      <c r="F6" s="300"/>
      <c r="G6" s="300"/>
      <c r="H6" s="300"/>
      <c r="I6" s="300"/>
      <c r="J6" s="300"/>
      <c r="K6" s="300"/>
      <c r="L6" s="300"/>
      <c r="N6" s="188" t="s">
        <v>158</v>
      </c>
      <c r="O6" s="189"/>
      <c r="P6" s="396" t="s">
        <v>159</v>
      </c>
      <c r="Q6" s="397"/>
      <c r="R6" s="397"/>
      <c r="S6" s="397"/>
      <c r="T6" s="397"/>
      <c r="U6" s="398"/>
    </row>
    <row r="7" spans="2:29" ht="15" customHeight="1" x14ac:dyDescent="0.25">
      <c r="B7" s="507" t="s">
        <v>7</v>
      </c>
      <c r="C7" s="508"/>
      <c r="D7" s="508"/>
      <c r="E7" s="509" t="str">
        <f>'Cost Estimate'!E8</f>
        <v>R5 - Navan Road - Dublin</v>
      </c>
      <c r="F7" s="509"/>
      <c r="G7" s="509"/>
      <c r="H7" s="509"/>
      <c r="I7" s="509"/>
      <c r="J7" s="509"/>
      <c r="K7" s="509"/>
      <c r="L7" s="510"/>
      <c r="N7" s="408" t="s">
        <v>191</v>
      </c>
      <c r="O7" s="404"/>
      <c r="P7" s="404"/>
      <c r="Q7" s="404"/>
      <c r="R7" s="404"/>
      <c r="S7" s="404"/>
      <c r="T7" s="404"/>
      <c r="U7" s="404"/>
      <c r="V7" s="404"/>
      <c r="W7" s="404"/>
      <c r="X7" s="404"/>
      <c r="Y7" s="404"/>
      <c r="Z7" s="404"/>
      <c r="AA7" s="404"/>
      <c r="AB7" s="404"/>
      <c r="AC7" s="404"/>
    </row>
    <row r="8" spans="2:29" ht="6.75" customHeight="1" x14ac:dyDescent="0.25">
      <c r="B8" s="5"/>
      <c r="L8" s="2"/>
      <c r="N8" s="189"/>
      <c r="O8" s="189"/>
      <c r="P8" s="189"/>
      <c r="Q8" s="189"/>
      <c r="R8" s="189"/>
      <c r="S8" s="189"/>
      <c r="T8" s="189"/>
      <c r="U8" s="189"/>
      <c r="V8" s="189"/>
      <c r="W8" s="189"/>
      <c r="X8" s="189"/>
      <c r="Y8" s="189"/>
      <c r="Z8" s="189"/>
      <c r="AA8" s="189"/>
      <c r="AB8" s="189"/>
      <c r="AC8" s="189"/>
    </row>
    <row r="9" spans="2:29" ht="15" customHeight="1" x14ac:dyDescent="0.25">
      <c r="B9" s="511" t="s">
        <v>99</v>
      </c>
      <c r="C9" s="292"/>
      <c r="D9" s="292"/>
      <c r="E9" s="512" t="str">
        <f>'Cost Estimate'!E10</f>
        <v>DLR/22/001 5G</v>
      </c>
      <c r="F9" s="512"/>
      <c r="G9" s="512"/>
      <c r="H9" s="512"/>
      <c r="I9" s="512"/>
      <c r="J9" s="512"/>
      <c r="K9" s="512"/>
      <c r="L9" s="513"/>
      <c r="N9" s="408" t="s">
        <v>191</v>
      </c>
      <c r="O9" s="404"/>
      <c r="P9" s="404"/>
      <c r="Q9" s="404"/>
      <c r="R9" s="404"/>
      <c r="S9" s="404"/>
      <c r="T9" s="404"/>
      <c r="U9" s="404"/>
      <c r="V9" s="404"/>
      <c r="W9" s="404"/>
      <c r="X9" s="404"/>
      <c r="Y9" s="404"/>
      <c r="Z9" s="404"/>
      <c r="AA9" s="404"/>
      <c r="AB9" s="404"/>
      <c r="AC9" s="404"/>
    </row>
    <row r="10" spans="2:29" ht="6.75" customHeight="1" x14ac:dyDescent="0.25">
      <c r="B10" s="5"/>
      <c r="L10" s="2"/>
      <c r="N10" s="189"/>
      <c r="O10" s="189"/>
      <c r="P10" s="189"/>
      <c r="Q10" s="189"/>
      <c r="R10" s="189"/>
      <c r="S10" s="189"/>
      <c r="T10" s="189"/>
      <c r="U10" s="189"/>
      <c r="V10" s="189"/>
      <c r="W10" s="189"/>
      <c r="X10" s="189"/>
      <c r="Y10" s="189"/>
      <c r="Z10" s="189"/>
      <c r="AA10" s="189"/>
      <c r="AB10" s="189"/>
      <c r="AC10" s="189"/>
    </row>
    <row r="11" spans="2:29" ht="15" customHeight="1" x14ac:dyDescent="0.25">
      <c r="B11" s="511" t="s">
        <v>124</v>
      </c>
      <c r="C11" s="292"/>
      <c r="D11" s="292"/>
      <c r="E11" s="512" t="str">
        <f>'Cost Estimate'!E12</f>
        <v>NTA</v>
      </c>
      <c r="F11" s="512"/>
      <c r="G11" s="512"/>
      <c r="H11" s="512"/>
      <c r="I11" s="512"/>
      <c r="J11" s="512"/>
      <c r="K11" s="512"/>
      <c r="L11" s="513"/>
      <c r="N11" s="408" t="s">
        <v>191</v>
      </c>
      <c r="O11" s="404"/>
      <c r="P11" s="404"/>
      <c r="Q11" s="404"/>
      <c r="R11" s="404"/>
      <c r="S11" s="404"/>
      <c r="T11" s="404"/>
      <c r="U11" s="404"/>
      <c r="V11" s="404"/>
      <c r="W11" s="404"/>
      <c r="X11" s="404"/>
      <c r="Y11" s="404"/>
      <c r="Z11" s="404"/>
      <c r="AA11" s="404"/>
      <c r="AB11" s="404"/>
      <c r="AC11" s="404"/>
    </row>
    <row r="12" spans="2:29" ht="6.75" customHeight="1" x14ac:dyDescent="0.25">
      <c r="B12" s="5"/>
      <c r="L12" s="2"/>
      <c r="N12" s="189"/>
      <c r="O12" s="189"/>
      <c r="P12" s="189"/>
      <c r="Q12" s="189"/>
      <c r="R12" s="189"/>
      <c r="S12" s="189"/>
      <c r="T12" s="189"/>
      <c r="U12" s="189"/>
      <c r="V12" s="189"/>
      <c r="W12" s="189"/>
      <c r="X12" s="189"/>
      <c r="Y12" s="189"/>
      <c r="Z12" s="189"/>
      <c r="AA12" s="189"/>
      <c r="AB12" s="189"/>
      <c r="AC12" s="189"/>
    </row>
    <row r="13" spans="2:29" ht="15" customHeight="1" x14ac:dyDescent="0.25">
      <c r="B13" s="511" t="s">
        <v>0</v>
      </c>
      <c r="C13" s="292"/>
      <c r="D13" s="292"/>
      <c r="E13" s="512" t="str">
        <f>'Cost Estimate'!E14</f>
        <v>South Dublin</v>
      </c>
      <c r="F13" s="512"/>
      <c r="G13" s="512"/>
      <c r="H13" s="512"/>
      <c r="I13" s="512"/>
      <c r="J13" s="512"/>
      <c r="K13" s="512"/>
      <c r="L13" s="513"/>
      <c r="N13" s="408" t="s">
        <v>191</v>
      </c>
      <c r="O13" s="404"/>
      <c r="P13" s="404"/>
      <c r="Q13" s="404"/>
      <c r="R13" s="404"/>
      <c r="S13" s="404"/>
      <c r="T13" s="404"/>
      <c r="U13" s="404"/>
      <c r="V13" s="404"/>
      <c r="W13" s="404"/>
      <c r="X13" s="404"/>
      <c r="Y13" s="404"/>
      <c r="Z13" s="404"/>
      <c r="AA13" s="404"/>
      <c r="AB13" s="404"/>
      <c r="AC13" s="404"/>
    </row>
    <row r="14" spans="2:29" ht="6.75" customHeight="1" x14ac:dyDescent="0.25">
      <c r="B14" s="5"/>
      <c r="L14" s="2"/>
      <c r="N14" s="189"/>
      <c r="O14" s="189"/>
      <c r="P14" s="189"/>
      <c r="Q14" s="189"/>
      <c r="R14" s="189"/>
      <c r="S14" s="189"/>
      <c r="T14" s="189"/>
      <c r="U14" s="189"/>
      <c r="V14" s="189"/>
      <c r="W14" s="189"/>
      <c r="X14" s="189"/>
      <c r="Y14" s="189"/>
      <c r="Z14" s="189"/>
      <c r="AA14" s="189"/>
      <c r="AB14" s="189"/>
      <c r="AC14" s="189"/>
    </row>
    <row r="15" spans="2:29" ht="15" x14ac:dyDescent="0.25">
      <c r="B15" s="511" t="s">
        <v>123</v>
      </c>
      <c r="C15" s="292"/>
      <c r="D15" s="292"/>
      <c r="E15" s="512" t="str">
        <f>'Cost Estimate'!K10</f>
        <v>Sally Gate - South Dublin Council</v>
      </c>
      <c r="F15" s="512"/>
      <c r="G15" s="512"/>
      <c r="H15" s="512"/>
      <c r="I15" s="512"/>
      <c r="J15" s="512"/>
      <c r="K15" s="512"/>
      <c r="L15" s="513"/>
      <c r="N15" s="408" t="s">
        <v>191</v>
      </c>
      <c r="O15" s="404"/>
      <c r="P15" s="404"/>
      <c r="Q15" s="404"/>
      <c r="R15" s="404"/>
      <c r="S15" s="404"/>
      <c r="T15" s="404"/>
      <c r="U15" s="404"/>
      <c r="V15" s="404"/>
      <c r="W15" s="404"/>
      <c r="X15" s="404"/>
      <c r="Y15" s="404"/>
      <c r="Z15" s="404"/>
      <c r="AA15" s="404"/>
      <c r="AB15" s="404"/>
      <c r="AC15" s="404"/>
    </row>
    <row r="16" spans="2:29" ht="6.75" customHeight="1" thickBot="1" x14ac:dyDescent="0.3">
      <c r="B16" s="3"/>
      <c r="C16" s="8"/>
      <c r="D16" s="8"/>
      <c r="E16" s="8"/>
      <c r="F16" s="8"/>
      <c r="G16" s="8"/>
      <c r="H16" s="8"/>
      <c r="I16" s="8"/>
      <c r="J16" s="8"/>
      <c r="K16" s="8"/>
      <c r="L16" s="11"/>
    </row>
    <row r="17" spans="2:29" s="89" customFormat="1" ht="15" customHeight="1" x14ac:dyDescent="0.25">
      <c r="B17" s="514">
        <v>1</v>
      </c>
      <c r="C17" s="288" t="s">
        <v>8</v>
      </c>
      <c r="D17" s="288"/>
      <c r="E17" s="288"/>
      <c r="F17" s="288"/>
      <c r="G17" s="288"/>
      <c r="H17" s="288"/>
      <c r="I17" s="288"/>
      <c r="J17" s="288"/>
      <c r="K17" s="288"/>
      <c r="L17" s="289"/>
    </row>
    <row r="18" spans="2:29" ht="15" customHeight="1" x14ac:dyDescent="0.25">
      <c r="B18" s="488"/>
      <c r="C18" s="477" t="s">
        <v>192</v>
      </c>
      <c r="D18" s="478"/>
      <c r="E18" s="478"/>
      <c r="F18" s="478"/>
      <c r="G18" s="478"/>
      <c r="H18" s="478"/>
      <c r="I18" s="478"/>
      <c r="J18" s="478"/>
      <c r="K18" s="478"/>
      <c r="L18" s="479"/>
      <c r="N18" s="408" t="s">
        <v>193</v>
      </c>
      <c r="O18" s="404"/>
      <c r="P18" s="404"/>
      <c r="Q18" s="404"/>
      <c r="R18" s="404"/>
      <c r="S18" s="404"/>
      <c r="T18" s="404"/>
      <c r="U18" s="404"/>
      <c r="V18" s="404"/>
      <c r="W18" s="404"/>
      <c r="X18" s="404"/>
      <c r="Y18" s="404"/>
      <c r="Z18" s="404"/>
      <c r="AA18" s="404"/>
      <c r="AB18" s="404"/>
      <c r="AC18" s="404"/>
    </row>
    <row r="19" spans="2:29" ht="15.75" customHeight="1" x14ac:dyDescent="0.25">
      <c r="B19" s="488"/>
      <c r="C19" s="480"/>
      <c r="D19" s="481"/>
      <c r="E19" s="481"/>
      <c r="F19" s="481"/>
      <c r="G19" s="481"/>
      <c r="H19" s="481"/>
      <c r="I19" s="481"/>
      <c r="J19" s="481"/>
      <c r="K19" s="481"/>
      <c r="L19" s="482"/>
    </row>
    <row r="20" spans="2:29" ht="15" customHeight="1" x14ac:dyDescent="0.25">
      <c r="B20" s="488"/>
      <c r="C20" s="480"/>
      <c r="D20" s="481"/>
      <c r="E20" s="481"/>
      <c r="F20" s="481"/>
      <c r="G20" s="481"/>
      <c r="H20" s="481"/>
      <c r="I20" s="481"/>
      <c r="J20" s="481"/>
      <c r="K20" s="481"/>
      <c r="L20" s="482"/>
    </row>
    <row r="21" spans="2:29" ht="15" customHeight="1" x14ac:dyDescent="0.25">
      <c r="B21" s="488"/>
      <c r="C21" s="480"/>
      <c r="D21" s="481"/>
      <c r="E21" s="481"/>
      <c r="F21" s="481"/>
      <c r="G21" s="481"/>
      <c r="H21" s="481"/>
      <c r="I21" s="481"/>
      <c r="J21" s="481"/>
      <c r="K21" s="481"/>
      <c r="L21" s="482"/>
    </row>
    <row r="22" spans="2:29" ht="15" customHeight="1" x14ac:dyDescent="0.25">
      <c r="B22" s="488"/>
      <c r="C22" s="480"/>
      <c r="D22" s="481"/>
      <c r="E22" s="481"/>
      <c r="F22" s="481"/>
      <c r="G22" s="481"/>
      <c r="H22" s="481"/>
      <c r="I22" s="481"/>
      <c r="J22" s="481"/>
      <c r="K22" s="481"/>
      <c r="L22" s="482"/>
    </row>
    <row r="23" spans="2:29" ht="15" customHeight="1" x14ac:dyDescent="0.25">
      <c r="B23" s="488"/>
      <c r="C23" s="480"/>
      <c r="D23" s="481"/>
      <c r="E23" s="481"/>
      <c r="F23" s="481"/>
      <c r="G23" s="481"/>
      <c r="H23" s="481"/>
      <c r="I23" s="481"/>
      <c r="J23" s="481"/>
      <c r="K23" s="481"/>
      <c r="L23" s="482"/>
    </row>
    <row r="24" spans="2:29" ht="14.25" customHeight="1" x14ac:dyDescent="0.25">
      <c r="B24" s="488"/>
      <c r="C24" s="480"/>
      <c r="D24" s="481"/>
      <c r="E24" s="481"/>
      <c r="F24" s="481"/>
      <c r="G24" s="481"/>
      <c r="H24" s="481"/>
      <c r="I24" s="481"/>
      <c r="J24" s="481"/>
      <c r="K24" s="481"/>
      <c r="L24" s="482"/>
    </row>
    <row r="25" spans="2:29" ht="15" customHeight="1" x14ac:dyDescent="0.25">
      <c r="B25" s="488"/>
      <c r="C25" s="480"/>
      <c r="D25" s="481"/>
      <c r="E25" s="481"/>
      <c r="F25" s="481"/>
      <c r="G25" s="481"/>
      <c r="H25" s="481"/>
      <c r="I25" s="481"/>
      <c r="J25" s="481"/>
      <c r="K25" s="481"/>
      <c r="L25" s="482"/>
    </row>
    <row r="26" spans="2:29" ht="15" customHeight="1" x14ac:dyDescent="0.25">
      <c r="B26" s="488"/>
      <c r="C26" s="480"/>
      <c r="D26" s="481"/>
      <c r="E26" s="481"/>
      <c r="F26" s="481"/>
      <c r="G26" s="481"/>
      <c r="H26" s="481"/>
      <c r="I26" s="481"/>
      <c r="J26" s="481"/>
      <c r="K26" s="481"/>
      <c r="L26" s="482"/>
    </row>
    <row r="27" spans="2:29" ht="6.75" customHeight="1" x14ac:dyDescent="0.25">
      <c r="B27" s="489"/>
      <c r="C27" s="483"/>
      <c r="D27" s="484"/>
      <c r="E27" s="484"/>
      <c r="F27" s="484"/>
      <c r="G27" s="484"/>
      <c r="H27" s="484"/>
      <c r="I27" s="484"/>
      <c r="J27" s="484"/>
      <c r="K27" s="484"/>
      <c r="L27" s="485"/>
    </row>
    <row r="28" spans="2:29" s="89" customFormat="1" x14ac:dyDescent="0.25">
      <c r="B28" s="488">
        <v>2</v>
      </c>
      <c r="C28" s="486" t="s">
        <v>80</v>
      </c>
      <c r="D28" s="486"/>
      <c r="E28" s="486"/>
      <c r="F28" s="486"/>
      <c r="G28" s="486"/>
      <c r="H28" s="486"/>
      <c r="I28" s="486"/>
      <c r="J28" s="486"/>
      <c r="K28" s="486"/>
      <c r="L28" s="487"/>
    </row>
    <row r="29" spans="2:29" ht="15" customHeight="1" x14ac:dyDescent="0.25">
      <c r="B29" s="488"/>
      <c r="C29" s="469" t="s">
        <v>201</v>
      </c>
      <c r="D29" s="469"/>
      <c r="E29" s="469"/>
      <c r="F29" s="469"/>
      <c r="G29" s="469"/>
      <c r="H29" s="469"/>
      <c r="I29" s="469"/>
      <c r="J29" s="469"/>
      <c r="K29" s="469"/>
      <c r="L29" s="470"/>
      <c r="N29" s="408" t="s">
        <v>194</v>
      </c>
      <c r="O29" s="404"/>
      <c r="P29" s="404"/>
      <c r="Q29" s="404"/>
      <c r="R29" s="404"/>
      <c r="S29" s="404"/>
      <c r="T29" s="404"/>
      <c r="U29" s="404"/>
      <c r="V29" s="189"/>
      <c r="W29" s="189"/>
      <c r="X29" s="189"/>
      <c r="Y29" s="189"/>
      <c r="Z29" s="189"/>
    </row>
    <row r="30" spans="2:29" x14ac:dyDescent="0.25">
      <c r="B30" s="488"/>
      <c r="C30" s="469"/>
      <c r="D30" s="469"/>
      <c r="E30" s="469"/>
      <c r="F30" s="469"/>
      <c r="G30" s="469"/>
      <c r="H30" s="469"/>
      <c r="I30" s="469"/>
      <c r="J30" s="469"/>
      <c r="K30" s="469"/>
      <c r="L30" s="470"/>
      <c r="N30" s="189"/>
      <c r="O30" s="189"/>
      <c r="P30" s="189"/>
      <c r="Q30" s="189"/>
      <c r="R30" s="189"/>
      <c r="S30" s="189"/>
      <c r="T30" s="189"/>
      <c r="U30" s="189"/>
      <c r="V30" s="189"/>
      <c r="W30" s="189"/>
      <c r="X30" s="189"/>
      <c r="Y30" s="189"/>
      <c r="Z30" s="189"/>
    </row>
    <row r="31" spans="2:29" x14ac:dyDescent="0.25">
      <c r="B31" s="488"/>
      <c r="C31" s="469"/>
      <c r="D31" s="469"/>
      <c r="E31" s="469"/>
      <c r="F31" s="469"/>
      <c r="G31" s="469"/>
      <c r="H31" s="469"/>
      <c r="I31" s="469"/>
      <c r="J31" s="469"/>
      <c r="K31" s="469"/>
      <c r="L31" s="470"/>
      <c r="N31" s="189"/>
      <c r="O31" s="189"/>
      <c r="P31" s="189"/>
      <c r="Q31" s="189"/>
      <c r="R31" s="189"/>
      <c r="S31" s="189"/>
      <c r="T31" s="189"/>
      <c r="U31" s="189"/>
      <c r="V31" s="189"/>
      <c r="W31" s="189"/>
      <c r="X31" s="189"/>
      <c r="Y31" s="189"/>
      <c r="Z31" s="189"/>
    </row>
    <row r="32" spans="2:29" x14ac:dyDescent="0.25">
      <c r="B32" s="488"/>
      <c r="C32" s="469"/>
      <c r="D32" s="469"/>
      <c r="E32" s="469"/>
      <c r="F32" s="469"/>
      <c r="G32" s="469"/>
      <c r="H32" s="469"/>
      <c r="I32" s="469"/>
      <c r="J32" s="469"/>
      <c r="K32" s="469"/>
      <c r="L32" s="470"/>
      <c r="N32" s="189"/>
      <c r="O32" s="189"/>
      <c r="P32" s="189"/>
      <c r="Q32" s="189"/>
      <c r="R32" s="189"/>
      <c r="S32" s="189"/>
      <c r="T32" s="189"/>
      <c r="U32" s="189"/>
      <c r="V32" s="189"/>
      <c r="W32" s="189"/>
      <c r="X32" s="189"/>
      <c r="Y32" s="189"/>
      <c r="Z32" s="189"/>
    </row>
    <row r="33" spans="2:26" s="89" customFormat="1" x14ac:dyDescent="0.25">
      <c r="B33" s="488"/>
      <c r="C33" s="469"/>
      <c r="D33" s="469"/>
      <c r="E33" s="469"/>
      <c r="F33" s="469"/>
      <c r="G33" s="469"/>
      <c r="H33" s="469"/>
      <c r="I33" s="469"/>
      <c r="J33" s="469"/>
      <c r="K33" s="469"/>
      <c r="L33" s="470"/>
      <c r="N33" s="194"/>
      <c r="O33" s="194"/>
      <c r="P33" s="194"/>
      <c r="Q33" s="194"/>
      <c r="R33" s="194"/>
      <c r="S33" s="194"/>
      <c r="T33" s="194"/>
      <c r="U33" s="194"/>
      <c r="V33" s="194"/>
      <c r="W33" s="194"/>
      <c r="X33" s="194"/>
      <c r="Y33" s="194"/>
      <c r="Z33" s="194"/>
    </row>
    <row r="34" spans="2:26" s="89" customFormat="1" x14ac:dyDescent="0.25">
      <c r="B34" s="488"/>
      <c r="C34" s="469"/>
      <c r="D34" s="469"/>
      <c r="E34" s="469"/>
      <c r="F34" s="469"/>
      <c r="G34" s="469"/>
      <c r="H34" s="469"/>
      <c r="I34" s="469"/>
      <c r="J34" s="469"/>
      <c r="K34" s="469"/>
      <c r="L34" s="470"/>
      <c r="N34" s="194"/>
      <c r="O34" s="194"/>
      <c r="P34" s="194"/>
      <c r="Q34" s="194"/>
      <c r="R34" s="194"/>
      <c r="S34" s="194"/>
      <c r="T34" s="194"/>
      <c r="U34" s="194"/>
      <c r="V34" s="194"/>
      <c r="W34" s="194"/>
      <c r="X34" s="194"/>
      <c r="Y34" s="194"/>
      <c r="Z34" s="194"/>
    </row>
    <row r="35" spans="2:26" ht="6.75" customHeight="1" x14ac:dyDescent="0.25">
      <c r="B35" s="489"/>
      <c r="C35" s="471"/>
      <c r="D35" s="471"/>
      <c r="E35" s="471"/>
      <c r="F35" s="471"/>
      <c r="G35" s="471"/>
      <c r="H35" s="471"/>
      <c r="I35" s="471"/>
      <c r="J35" s="471"/>
      <c r="K35" s="471"/>
      <c r="L35" s="472"/>
      <c r="N35" s="189"/>
      <c r="O35" s="189"/>
      <c r="P35" s="189"/>
      <c r="Q35" s="189"/>
      <c r="R35" s="189"/>
      <c r="S35" s="189"/>
      <c r="T35" s="189"/>
      <c r="U35" s="189"/>
      <c r="V35" s="189"/>
      <c r="W35" s="189"/>
      <c r="X35" s="189"/>
      <c r="Y35" s="189"/>
      <c r="Z35" s="189"/>
    </row>
    <row r="36" spans="2:26" s="89" customFormat="1" x14ac:dyDescent="0.25">
      <c r="B36" s="488">
        <v>3</v>
      </c>
      <c r="C36" s="486" t="s">
        <v>15</v>
      </c>
      <c r="D36" s="486"/>
      <c r="E36" s="486"/>
      <c r="F36" s="486"/>
      <c r="G36" s="486"/>
      <c r="H36" s="486"/>
      <c r="I36" s="486"/>
      <c r="J36" s="486"/>
      <c r="K36" s="486"/>
      <c r="L36" s="487"/>
      <c r="N36" s="194"/>
      <c r="O36" s="194"/>
      <c r="P36" s="194"/>
      <c r="Q36" s="194"/>
      <c r="R36" s="194"/>
      <c r="S36" s="194"/>
      <c r="T36" s="194"/>
      <c r="U36" s="194"/>
      <c r="V36" s="194"/>
      <c r="W36" s="194"/>
      <c r="X36" s="194"/>
      <c r="Y36" s="194"/>
      <c r="Z36" s="194"/>
    </row>
    <row r="37" spans="2:26" ht="15" customHeight="1" x14ac:dyDescent="0.25">
      <c r="B37" s="488"/>
      <c r="C37" s="469" t="s">
        <v>200</v>
      </c>
      <c r="D37" s="469"/>
      <c r="E37" s="469"/>
      <c r="F37" s="469"/>
      <c r="G37" s="469"/>
      <c r="H37" s="469"/>
      <c r="I37" s="469"/>
      <c r="J37" s="469"/>
      <c r="K37" s="469"/>
      <c r="L37" s="470"/>
      <c r="N37" s="408" t="s">
        <v>195</v>
      </c>
      <c r="O37" s="404"/>
      <c r="P37" s="404"/>
      <c r="Q37" s="404"/>
      <c r="R37" s="404"/>
      <c r="S37" s="404"/>
      <c r="T37" s="404"/>
      <c r="U37" s="404"/>
      <c r="V37" s="404"/>
      <c r="W37" s="404"/>
      <c r="X37" s="404"/>
      <c r="Y37" s="404"/>
      <c r="Z37" s="404"/>
    </row>
    <row r="38" spans="2:26" x14ac:dyDescent="0.25">
      <c r="B38" s="488"/>
      <c r="C38" s="469"/>
      <c r="D38" s="469"/>
      <c r="E38" s="469"/>
      <c r="F38" s="469"/>
      <c r="G38" s="469"/>
      <c r="H38" s="469"/>
      <c r="I38" s="469"/>
      <c r="J38" s="469"/>
      <c r="K38" s="469"/>
      <c r="L38" s="470"/>
      <c r="N38" s="189"/>
      <c r="O38" s="189"/>
      <c r="P38" s="189"/>
      <c r="Q38" s="189"/>
      <c r="R38" s="189"/>
      <c r="S38" s="189"/>
      <c r="T38" s="189"/>
      <c r="U38" s="189"/>
      <c r="V38" s="189"/>
      <c r="W38" s="189"/>
      <c r="X38" s="189"/>
      <c r="Y38" s="189"/>
      <c r="Z38" s="189"/>
    </row>
    <row r="39" spans="2:26" x14ac:dyDescent="0.25">
      <c r="B39" s="488"/>
      <c r="C39" s="469"/>
      <c r="D39" s="469"/>
      <c r="E39" s="469"/>
      <c r="F39" s="469"/>
      <c r="G39" s="469"/>
      <c r="H39" s="469"/>
      <c r="I39" s="469"/>
      <c r="J39" s="469"/>
      <c r="K39" s="469"/>
      <c r="L39" s="470"/>
      <c r="N39" s="189"/>
      <c r="O39" s="189"/>
      <c r="P39" s="189"/>
      <c r="Q39" s="189"/>
      <c r="R39" s="189"/>
      <c r="S39" s="189"/>
      <c r="T39" s="189"/>
      <c r="U39" s="189"/>
      <c r="V39" s="189"/>
      <c r="W39" s="189"/>
      <c r="X39" s="189"/>
      <c r="Y39" s="189"/>
      <c r="Z39" s="189"/>
    </row>
    <row r="40" spans="2:26" x14ac:dyDescent="0.25">
      <c r="B40" s="488"/>
      <c r="C40" s="469"/>
      <c r="D40" s="469"/>
      <c r="E40" s="469"/>
      <c r="F40" s="469"/>
      <c r="G40" s="469"/>
      <c r="H40" s="469"/>
      <c r="I40" s="469"/>
      <c r="J40" s="469"/>
      <c r="K40" s="469"/>
      <c r="L40" s="470"/>
      <c r="N40" s="189"/>
      <c r="O40" s="189"/>
      <c r="P40" s="189"/>
      <c r="Q40" s="189"/>
      <c r="R40" s="189"/>
      <c r="S40" s="189"/>
      <c r="T40" s="189"/>
      <c r="U40" s="189"/>
      <c r="V40" s="189"/>
      <c r="W40" s="189"/>
      <c r="X40" s="189"/>
      <c r="Y40" s="189"/>
      <c r="Z40" s="189"/>
    </row>
    <row r="41" spans="2:26" s="89" customFormat="1" x14ac:dyDescent="0.25">
      <c r="B41" s="488"/>
      <c r="C41" s="469"/>
      <c r="D41" s="469"/>
      <c r="E41" s="469"/>
      <c r="F41" s="469"/>
      <c r="G41" s="469"/>
      <c r="H41" s="469"/>
      <c r="I41" s="469"/>
      <c r="J41" s="469"/>
      <c r="K41" s="469"/>
      <c r="L41" s="470"/>
      <c r="N41" s="194"/>
      <c r="O41" s="194"/>
      <c r="P41" s="194"/>
      <c r="Q41" s="194"/>
      <c r="R41" s="194"/>
      <c r="S41" s="194"/>
      <c r="T41" s="194"/>
      <c r="U41" s="194"/>
      <c r="V41" s="194"/>
      <c r="W41" s="194"/>
      <c r="X41" s="194"/>
      <c r="Y41" s="194"/>
      <c r="Z41" s="194"/>
    </row>
    <row r="42" spans="2:26" s="89" customFormat="1" x14ac:dyDescent="0.25">
      <c r="B42" s="488"/>
      <c r="C42" s="469"/>
      <c r="D42" s="469"/>
      <c r="E42" s="469"/>
      <c r="F42" s="469"/>
      <c r="G42" s="469"/>
      <c r="H42" s="469"/>
      <c r="I42" s="469"/>
      <c r="J42" s="469"/>
      <c r="K42" s="469"/>
      <c r="L42" s="470"/>
      <c r="N42" s="194"/>
      <c r="O42" s="194"/>
      <c r="P42" s="194"/>
      <c r="Q42" s="194"/>
      <c r="R42" s="194"/>
      <c r="S42" s="194"/>
      <c r="T42" s="194"/>
      <c r="U42" s="194"/>
      <c r="V42" s="194"/>
      <c r="W42" s="194"/>
      <c r="X42" s="194"/>
      <c r="Y42" s="194"/>
      <c r="Z42" s="194"/>
    </row>
    <row r="43" spans="2:26" ht="6.75" customHeight="1" x14ac:dyDescent="0.25">
      <c r="B43" s="489"/>
      <c r="C43" s="471"/>
      <c r="D43" s="471"/>
      <c r="E43" s="471"/>
      <c r="F43" s="471"/>
      <c r="G43" s="471"/>
      <c r="H43" s="471"/>
      <c r="I43" s="471"/>
      <c r="J43" s="471"/>
      <c r="K43" s="471"/>
      <c r="L43" s="472"/>
      <c r="N43" s="189"/>
      <c r="O43" s="189"/>
      <c r="P43" s="189"/>
      <c r="Q43" s="189"/>
      <c r="R43" s="189"/>
      <c r="S43" s="189"/>
      <c r="T43" s="189"/>
      <c r="U43" s="189"/>
      <c r="V43" s="189"/>
      <c r="W43" s="189"/>
      <c r="X43" s="189"/>
      <c r="Y43" s="189"/>
      <c r="Z43" s="189"/>
    </row>
    <row r="44" spans="2:26" s="89" customFormat="1" x14ac:dyDescent="0.25">
      <c r="B44" s="488">
        <v>4</v>
      </c>
      <c r="C44" s="486" t="s">
        <v>84</v>
      </c>
      <c r="D44" s="486"/>
      <c r="E44" s="486"/>
      <c r="F44" s="486"/>
      <c r="G44" s="486"/>
      <c r="H44" s="486"/>
      <c r="I44" s="486"/>
      <c r="J44" s="486"/>
      <c r="K44" s="486"/>
      <c r="L44" s="487"/>
      <c r="N44" s="194"/>
      <c r="O44" s="194"/>
      <c r="P44" s="194"/>
      <c r="Q44" s="194"/>
      <c r="R44" s="194"/>
      <c r="S44" s="194"/>
      <c r="T44" s="194"/>
      <c r="U44" s="194"/>
      <c r="V44" s="194"/>
      <c r="W44" s="194"/>
      <c r="X44" s="194"/>
      <c r="Y44" s="194"/>
      <c r="Z44" s="194"/>
    </row>
    <row r="45" spans="2:26" ht="15" customHeight="1" x14ac:dyDescent="0.25">
      <c r="B45" s="488"/>
      <c r="C45" s="469" t="s">
        <v>199</v>
      </c>
      <c r="D45" s="473"/>
      <c r="E45" s="473"/>
      <c r="F45" s="473"/>
      <c r="G45" s="473"/>
      <c r="H45" s="473"/>
      <c r="I45" s="473"/>
      <c r="J45" s="473"/>
      <c r="K45" s="473"/>
      <c r="L45" s="474"/>
      <c r="N45" s="408" t="s">
        <v>196</v>
      </c>
      <c r="O45" s="404"/>
      <c r="P45" s="404"/>
      <c r="Q45" s="404"/>
      <c r="R45" s="404"/>
      <c r="S45" s="404"/>
      <c r="T45" s="404"/>
      <c r="U45" s="404"/>
      <c r="V45" s="404"/>
      <c r="W45" s="404"/>
      <c r="X45" s="404"/>
      <c r="Y45" s="404"/>
      <c r="Z45" s="189"/>
    </row>
    <row r="46" spans="2:26" x14ac:dyDescent="0.25">
      <c r="B46" s="488"/>
      <c r="C46" s="473"/>
      <c r="D46" s="473"/>
      <c r="E46" s="473"/>
      <c r="F46" s="473"/>
      <c r="G46" s="473"/>
      <c r="H46" s="473"/>
      <c r="I46" s="473"/>
      <c r="J46" s="473"/>
      <c r="K46" s="473"/>
      <c r="L46" s="474"/>
      <c r="N46" s="189"/>
      <c r="O46" s="189"/>
      <c r="P46" s="189"/>
      <c r="Q46" s="189"/>
      <c r="R46" s="189"/>
      <c r="S46" s="189"/>
      <c r="T46" s="189"/>
      <c r="U46" s="189"/>
      <c r="V46" s="189"/>
      <c r="W46" s="189"/>
      <c r="X46" s="189"/>
      <c r="Y46" s="189"/>
      <c r="Z46" s="189"/>
    </row>
    <row r="47" spans="2:26" x14ac:dyDescent="0.25">
      <c r="B47" s="488"/>
      <c r="C47" s="473"/>
      <c r="D47" s="473"/>
      <c r="E47" s="473"/>
      <c r="F47" s="473"/>
      <c r="G47" s="473"/>
      <c r="H47" s="473"/>
      <c r="I47" s="473"/>
      <c r="J47" s="473"/>
      <c r="K47" s="473"/>
      <c r="L47" s="474"/>
      <c r="N47" s="189"/>
      <c r="O47" s="189"/>
      <c r="P47" s="189"/>
      <c r="Q47" s="189"/>
      <c r="R47" s="189"/>
      <c r="S47" s="189"/>
      <c r="T47" s="189"/>
      <c r="U47" s="189"/>
      <c r="V47" s="189"/>
      <c r="W47" s="189"/>
      <c r="X47" s="189"/>
      <c r="Y47" s="189"/>
      <c r="Z47" s="189"/>
    </row>
    <row r="48" spans="2:26" x14ac:dyDescent="0.25">
      <c r="B48" s="488"/>
      <c r="C48" s="473"/>
      <c r="D48" s="473"/>
      <c r="E48" s="473"/>
      <c r="F48" s="473"/>
      <c r="G48" s="473"/>
      <c r="H48" s="473"/>
      <c r="I48" s="473"/>
      <c r="J48" s="473"/>
      <c r="K48" s="473"/>
      <c r="L48" s="474"/>
      <c r="N48" s="189"/>
      <c r="O48" s="189"/>
      <c r="P48" s="189"/>
      <c r="Q48" s="189"/>
      <c r="R48" s="189"/>
      <c r="S48" s="189"/>
      <c r="T48" s="189"/>
      <c r="U48" s="189"/>
      <c r="V48" s="189"/>
      <c r="W48" s="189"/>
      <c r="X48" s="189"/>
      <c r="Y48" s="189"/>
      <c r="Z48" s="189"/>
    </row>
    <row r="49" spans="2:26" s="89" customFormat="1" x14ac:dyDescent="0.25">
      <c r="B49" s="488"/>
      <c r="C49" s="473"/>
      <c r="D49" s="473"/>
      <c r="E49" s="473"/>
      <c r="F49" s="473"/>
      <c r="G49" s="473"/>
      <c r="H49" s="473"/>
      <c r="I49" s="473"/>
      <c r="J49" s="473"/>
      <c r="K49" s="473"/>
      <c r="L49" s="474"/>
      <c r="N49" s="194"/>
      <c r="O49" s="194"/>
      <c r="P49" s="194"/>
      <c r="Q49" s="194"/>
      <c r="R49" s="194"/>
      <c r="S49" s="194"/>
      <c r="T49" s="194"/>
      <c r="U49" s="194"/>
      <c r="V49" s="194"/>
      <c r="W49" s="194"/>
      <c r="X49" s="194"/>
      <c r="Y49" s="194"/>
      <c r="Z49" s="194"/>
    </row>
    <row r="50" spans="2:26" s="89" customFormat="1" x14ac:dyDescent="0.25">
      <c r="B50" s="488"/>
      <c r="C50" s="473"/>
      <c r="D50" s="473"/>
      <c r="E50" s="473"/>
      <c r="F50" s="473"/>
      <c r="G50" s="473"/>
      <c r="H50" s="473"/>
      <c r="I50" s="473"/>
      <c r="J50" s="473"/>
      <c r="K50" s="473"/>
      <c r="L50" s="474"/>
      <c r="N50" s="194"/>
      <c r="O50" s="194"/>
      <c r="P50" s="194"/>
      <c r="Q50" s="194"/>
      <c r="R50" s="194"/>
      <c r="S50" s="194"/>
      <c r="T50" s="194"/>
      <c r="U50" s="194"/>
      <c r="V50" s="194"/>
      <c r="W50" s="194"/>
      <c r="X50" s="194"/>
      <c r="Y50" s="194"/>
      <c r="Z50" s="194"/>
    </row>
    <row r="51" spans="2:26" ht="6.75" customHeight="1" x14ac:dyDescent="0.25">
      <c r="B51" s="489"/>
      <c r="C51" s="475"/>
      <c r="D51" s="475"/>
      <c r="E51" s="475"/>
      <c r="F51" s="475"/>
      <c r="G51" s="475"/>
      <c r="H51" s="475"/>
      <c r="I51" s="475"/>
      <c r="J51" s="475"/>
      <c r="K51" s="475"/>
      <c r="L51" s="476"/>
      <c r="N51" s="189"/>
      <c r="O51" s="189"/>
      <c r="P51" s="189"/>
      <c r="Q51" s="189"/>
      <c r="R51" s="189"/>
      <c r="S51" s="189"/>
      <c r="T51" s="189"/>
      <c r="U51" s="189"/>
      <c r="V51" s="189"/>
      <c r="W51" s="189"/>
      <c r="X51" s="189"/>
      <c r="Y51" s="189"/>
      <c r="Z51" s="189"/>
    </row>
    <row r="52" spans="2:26" s="89" customFormat="1" x14ac:dyDescent="0.25">
      <c r="B52" s="488">
        <v>5</v>
      </c>
      <c r="C52" s="486" t="s">
        <v>13</v>
      </c>
      <c r="D52" s="486"/>
      <c r="E52" s="486"/>
      <c r="F52" s="486"/>
      <c r="G52" s="486"/>
      <c r="H52" s="486"/>
      <c r="I52" s="486"/>
      <c r="J52" s="486"/>
      <c r="K52" s="486"/>
      <c r="L52" s="487"/>
      <c r="N52" s="194"/>
      <c r="O52" s="194"/>
      <c r="P52" s="194"/>
      <c r="Q52" s="194"/>
      <c r="R52" s="194"/>
      <c r="S52" s="194"/>
      <c r="T52" s="194"/>
      <c r="U52" s="194"/>
      <c r="V52" s="194"/>
      <c r="W52" s="194"/>
      <c r="X52" s="194"/>
      <c r="Y52" s="194"/>
      <c r="Z52" s="194"/>
    </row>
    <row r="53" spans="2:26" ht="15" customHeight="1" x14ac:dyDescent="0.25">
      <c r="B53" s="488"/>
      <c r="C53" s="464" t="s">
        <v>198</v>
      </c>
      <c r="D53" s="465"/>
      <c r="E53" s="465"/>
      <c r="F53" s="465"/>
      <c r="G53" s="465"/>
      <c r="H53" s="465"/>
      <c r="I53" s="465"/>
      <c r="J53" s="465"/>
      <c r="K53" s="465"/>
      <c r="L53" s="466"/>
      <c r="N53" s="515" t="s">
        <v>197</v>
      </c>
      <c r="O53" s="404"/>
      <c r="P53" s="404"/>
      <c r="Q53" s="404"/>
      <c r="R53" s="404"/>
      <c r="S53" s="404"/>
      <c r="T53" s="404"/>
      <c r="U53" s="404"/>
      <c r="V53" s="404"/>
      <c r="W53" s="404"/>
      <c r="X53" s="404"/>
      <c r="Y53" s="404"/>
      <c r="Z53" s="189"/>
    </row>
    <row r="54" spans="2:26" x14ac:dyDescent="0.25">
      <c r="B54" s="488"/>
      <c r="C54" s="465"/>
      <c r="D54" s="465"/>
      <c r="E54" s="465"/>
      <c r="F54" s="465"/>
      <c r="G54" s="465"/>
      <c r="H54" s="465"/>
      <c r="I54" s="465"/>
      <c r="J54" s="465"/>
      <c r="K54" s="465"/>
      <c r="L54" s="466"/>
      <c r="N54" s="189"/>
      <c r="O54" s="189"/>
      <c r="P54" s="189"/>
      <c r="Q54" s="189"/>
      <c r="R54" s="189"/>
      <c r="S54" s="189"/>
      <c r="T54" s="189"/>
      <c r="U54" s="189"/>
      <c r="V54" s="189"/>
      <c r="W54" s="189"/>
      <c r="X54" s="189"/>
      <c r="Y54" s="189"/>
      <c r="Z54" s="189"/>
    </row>
    <row r="55" spans="2:26" x14ac:dyDescent="0.25">
      <c r="B55" s="488"/>
      <c r="C55" s="465"/>
      <c r="D55" s="465"/>
      <c r="E55" s="465"/>
      <c r="F55" s="465"/>
      <c r="G55" s="465"/>
      <c r="H55" s="465"/>
      <c r="I55" s="465"/>
      <c r="J55" s="465"/>
      <c r="K55" s="465"/>
      <c r="L55" s="466"/>
      <c r="N55" s="189"/>
      <c r="O55" s="189"/>
      <c r="P55" s="189"/>
      <c r="Q55" s="189"/>
      <c r="R55" s="189"/>
      <c r="S55" s="189"/>
      <c r="T55" s="189"/>
      <c r="U55" s="189"/>
      <c r="V55" s="189"/>
      <c r="W55" s="189"/>
      <c r="X55" s="189"/>
      <c r="Y55" s="189"/>
      <c r="Z55" s="189"/>
    </row>
    <row r="56" spans="2:26" s="89" customFormat="1" x14ac:dyDescent="0.25">
      <c r="B56" s="488"/>
      <c r="C56" s="465"/>
      <c r="D56" s="465"/>
      <c r="E56" s="465"/>
      <c r="F56" s="465"/>
      <c r="G56" s="465"/>
      <c r="H56" s="465"/>
      <c r="I56" s="465"/>
      <c r="J56" s="465"/>
      <c r="K56" s="465"/>
      <c r="L56" s="466"/>
      <c r="N56" s="194"/>
      <c r="O56" s="194"/>
      <c r="P56" s="194"/>
      <c r="Q56" s="194"/>
      <c r="R56" s="194"/>
      <c r="S56" s="194"/>
      <c r="T56" s="194"/>
      <c r="U56" s="194"/>
      <c r="V56" s="194"/>
      <c r="W56" s="194"/>
      <c r="X56" s="194"/>
      <c r="Y56" s="194"/>
      <c r="Z56" s="194"/>
    </row>
    <row r="57" spans="2:26" s="89" customFormat="1" x14ac:dyDescent="0.25">
      <c r="B57" s="488"/>
      <c r="C57" s="465"/>
      <c r="D57" s="465"/>
      <c r="E57" s="465"/>
      <c r="F57" s="465"/>
      <c r="G57" s="465"/>
      <c r="H57" s="465"/>
      <c r="I57" s="465"/>
      <c r="J57" s="465"/>
      <c r="K57" s="465"/>
      <c r="L57" s="466"/>
      <c r="N57" s="194"/>
      <c r="O57" s="194"/>
      <c r="P57" s="194"/>
      <c r="Q57" s="194"/>
      <c r="R57" s="194"/>
      <c r="S57" s="194"/>
      <c r="T57" s="194"/>
      <c r="U57" s="194"/>
      <c r="V57" s="194"/>
      <c r="W57" s="194"/>
      <c r="X57" s="194"/>
      <c r="Y57" s="194"/>
      <c r="Z57" s="194"/>
    </row>
    <row r="58" spans="2:26" s="89" customFormat="1" x14ac:dyDescent="0.25">
      <c r="B58" s="488"/>
      <c r="C58" s="465"/>
      <c r="D58" s="465"/>
      <c r="E58" s="465"/>
      <c r="F58" s="465"/>
      <c r="G58" s="465"/>
      <c r="H58" s="465"/>
      <c r="I58" s="465"/>
      <c r="J58" s="465"/>
      <c r="K58" s="465"/>
      <c r="L58" s="466"/>
      <c r="N58" s="194"/>
      <c r="O58" s="194"/>
      <c r="P58" s="194"/>
      <c r="Q58" s="194"/>
      <c r="R58" s="194"/>
      <c r="S58" s="194"/>
      <c r="T58" s="194"/>
      <c r="U58" s="194"/>
      <c r="V58" s="194"/>
      <c r="W58" s="194"/>
      <c r="X58" s="194"/>
      <c r="Y58" s="194"/>
      <c r="Z58" s="194"/>
    </row>
    <row r="59" spans="2:26" ht="6.75" customHeight="1" x14ac:dyDescent="0.25">
      <c r="B59" s="489"/>
      <c r="C59" s="467"/>
      <c r="D59" s="467"/>
      <c r="E59" s="467"/>
      <c r="F59" s="467"/>
      <c r="G59" s="467"/>
      <c r="H59" s="467"/>
      <c r="I59" s="467"/>
      <c r="J59" s="467"/>
      <c r="K59" s="467"/>
      <c r="L59" s="468"/>
      <c r="N59" s="189"/>
      <c r="O59" s="189"/>
      <c r="P59" s="189"/>
      <c r="Q59" s="189"/>
      <c r="R59" s="189"/>
      <c r="S59" s="189"/>
      <c r="T59" s="189"/>
      <c r="U59" s="189"/>
      <c r="V59" s="189"/>
      <c r="W59" s="189"/>
      <c r="X59" s="189"/>
      <c r="Y59" s="189"/>
      <c r="Z59" s="189"/>
    </row>
    <row r="60" spans="2:26" s="89" customFormat="1" x14ac:dyDescent="0.25">
      <c r="B60" s="488">
        <v>6</v>
      </c>
      <c r="C60" s="486" t="s">
        <v>24</v>
      </c>
      <c r="D60" s="486"/>
      <c r="E60" s="486"/>
      <c r="F60" s="486"/>
      <c r="G60" s="486"/>
      <c r="H60" s="486"/>
      <c r="I60" s="486"/>
      <c r="J60" s="486"/>
      <c r="K60" s="486"/>
      <c r="L60" s="487"/>
      <c r="N60" s="194"/>
      <c r="O60" s="194"/>
      <c r="P60" s="194"/>
      <c r="Q60" s="194"/>
      <c r="R60" s="194"/>
      <c r="S60" s="194"/>
      <c r="T60" s="194"/>
      <c r="U60" s="194"/>
      <c r="V60" s="194"/>
      <c r="W60" s="194"/>
      <c r="X60" s="194"/>
      <c r="Y60" s="194"/>
      <c r="Z60" s="194"/>
    </row>
    <row r="61" spans="2:26" ht="15" customHeight="1" x14ac:dyDescent="0.25">
      <c r="B61" s="488"/>
      <c r="C61" s="464" t="s">
        <v>129</v>
      </c>
      <c r="D61" s="465"/>
      <c r="E61" s="465"/>
      <c r="F61" s="465"/>
      <c r="G61" s="465"/>
      <c r="H61" s="465"/>
      <c r="I61" s="465"/>
      <c r="J61" s="465"/>
      <c r="K61" s="465"/>
      <c r="L61" s="466"/>
      <c r="N61" s="189"/>
      <c r="O61" s="189"/>
      <c r="P61" s="189"/>
      <c r="Q61" s="189"/>
      <c r="R61" s="189"/>
      <c r="S61" s="189"/>
      <c r="T61" s="189"/>
      <c r="U61" s="189"/>
      <c r="V61" s="189"/>
      <c r="W61" s="189"/>
      <c r="X61" s="189"/>
      <c r="Y61" s="189"/>
      <c r="Z61" s="189"/>
    </row>
    <row r="62" spans="2:26" ht="15" customHeight="1" x14ac:dyDescent="0.25">
      <c r="B62" s="488"/>
      <c r="C62" s="465"/>
      <c r="D62" s="465"/>
      <c r="E62" s="465"/>
      <c r="F62" s="465"/>
      <c r="G62" s="465"/>
      <c r="H62" s="465"/>
      <c r="I62" s="465"/>
      <c r="J62" s="465"/>
      <c r="K62" s="465"/>
      <c r="L62" s="466"/>
      <c r="N62" s="189"/>
      <c r="O62" s="189"/>
      <c r="P62" s="189"/>
      <c r="Q62" s="189"/>
      <c r="R62" s="189"/>
      <c r="S62" s="189"/>
      <c r="T62" s="189"/>
      <c r="U62" s="189"/>
      <c r="V62" s="189"/>
      <c r="W62" s="189"/>
      <c r="X62" s="189"/>
      <c r="Y62" s="189"/>
      <c r="Z62" s="189"/>
    </row>
    <row r="63" spans="2:26" ht="15" customHeight="1" x14ac:dyDescent="0.25">
      <c r="B63" s="488"/>
      <c r="C63" s="465"/>
      <c r="D63" s="465"/>
      <c r="E63" s="465"/>
      <c r="F63" s="465"/>
      <c r="G63" s="465"/>
      <c r="H63" s="465"/>
      <c r="I63" s="465"/>
      <c r="J63" s="465"/>
      <c r="K63" s="465"/>
      <c r="L63" s="466"/>
      <c r="N63" s="189"/>
      <c r="O63" s="189"/>
      <c r="P63" s="189"/>
      <c r="Q63" s="189"/>
      <c r="R63" s="189"/>
      <c r="S63" s="189"/>
      <c r="T63" s="189"/>
      <c r="U63" s="189"/>
      <c r="V63" s="189"/>
      <c r="W63" s="189"/>
      <c r="X63" s="189"/>
      <c r="Y63" s="189"/>
      <c r="Z63" s="189"/>
    </row>
    <row r="64" spans="2:26" ht="15" customHeight="1" x14ac:dyDescent="0.25">
      <c r="B64" s="488"/>
      <c r="C64" s="465"/>
      <c r="D64" s="465"/>
      <c r="E64" s="465"/>
      <c r="F64" s="465"/>
      <c r="G64" s="465"/>
      <c r="H64" s="465"/>
      <c r="I64" s="465"/>
      <c r="J64" s="465"/>
      <c r="K64" s="465"/>
      <c r="L64" s="466"/>
      <c r="N64" s="189"/>
      <c r="O64" s="189"/>
      <c r="P64" s="189"/>
      <c r="Q64" s="189"/>
      <c r="R64" s="189"/>
      <c r="S64" s="189"/>
      <c r="T64" s="189"/>
      <c r="U64" s="189"/>
      <c r="V64" s="189"/>
      <c r="W64" s="189"/>
      <c r="X64" s="189"/>
      <c r="Y64" s="189"/>
      <c r="Z64" s="189"/>
    </row>
    <row r="65" spans="2:26" s="89" customFormat="1" ht="15" customHeight="1" x14ac:dyDescent="0.25">
      <c r="B65" s="488"/>
      <c r="C65" s="465"/>
      <c r="D65" s="465"/>
      <c r="E65" s="465"/>
      <c r="F65" s="465"/>
      <c r="G65" s="465"/>
      <c r="H65" s="465"/>
      <c r="I65" s="465"/>
      <c r="J65" s="465"/>
      <c r="K65" s="465"/>
      <c r="L65" s="466"/>
      <c r="N65" s="194"/>
      <c r="O65" s="194"/>
      <c r="P65" s="194"/>
      <c r="Q65" s="194"/>
      <c r="R65" s="194"/>
      <c r="S65" s="194"/>
      <c r="T65" s="194"/>
      <c r="U65" s="194"/>
      <c r="V65" s="194"/>
      <c r="W65" s="194"/>
      <c r="X65" s="194"/>
      <c r="Y65" s="194"/>
      <c r="Z65" s="194"/>
    </row>
    <row r="66" spans="2:26" s="89" customFormat="1" ht="15" customHeight="1" x14ac:dyDescent="0.25">
      <c r="B66" s="488"/>
      <c r="C66" s="465"/>
      <c r="D66" s="465"/>
      <c r="E66" s="465"/>
      <c r="F66" s="465"/>
      <c r="G66" s="465"/>
      <c r="H66" s="465"/>
      <c r="I66" s="465"/>
      <c r="J66" s="465"/>
      <c r="K66" s="465"/>
      <c r="L66" s="466"/>
      <c r="N66" s="194"/>
      <c r="O66" s="194"/>
      <c r="P66" s="194"/>
      <c r="Q66" s="194"/>
      <c r="R66" s="194"/>
      <c r="S66" s="194"/>
      <c r="T66" s="194"/>
      <c r="U66" s="194"/>
      <c r="V66" s="194"/>
      <c r="W66" s="194"/>
      <c r="X66" s="194"/>
      <c r="Y66" s="194"/>
      <c r="Z66" s="194"/>
    </row>
    <row r="67" spans="2:26" ht="6.75" customHeight="1" thickBot="1" x14ac:dyDescent="0.3">
      <c r="B67" s="490"/>
      <c r="C67" s="505"/>
      <c r="D67" s="505"/>
      <c r="E67" s="505"/>
      <c r="F67" s="505"/>
      <c r="G67" s="505"/>
      <c r="H67" s="505"/>
      <c r="I67" s="505"/>
      <c r="J67" s="505"/>
      <c r="K67" s="505"/>
      <c r="L67" s="506"/>
      <c r="N67" s="189"/>
      <c r="O67" s="189"/>
      <c r="P67" s="189"/>
      <c r="Q67" s="189"/>
      <c r="R67" s="189"/>
      <c r="S67" s="189"/>
      <c r="T67" s="189"/>
      <c r="U67" s="189"/>
      <c r="V67" s="189"/>
      <c r="W67" s="189"/>
      <c r="X67" s="189"/>
      <c r="Y67" s="189"/>
      <c r="Z67" s="189"/>
    </row>
    <row r="68" spans="2:26" ht="6.75" customHeight="1" thickBot="1" x14ac:dyDescent="0.3">
      <c r="B68" s="32"/>
      <c r="C68" s="33"/>
      <c r="D68" s="33"/>
      <c r="E68" s="33"/>
      <c r="F68" s="33"/>
      <c r="G68" s="33"/>
      <c r="H68" s="33"/>
      <c r="I68" s="33"/>
      <c r="J68" s="33"/>
      <c r="K68" s="145"/>
      <c r="L68" s="146"/>
      <c r="N68" s="189"/>
      <c r="O68" s="189"/>
      <c r="P68" s="189"/>
      <c r="Q68" s="189"/>
      <c r="R68" s="189"/>
      <c r="S68" s="189"/>
      <c r="T68" s="189"/>
      <c r="U68" s="189"/>
      <c r="V68" s="189"/>
      <c r="W68" s="189"/>
      <c r="X68" s="189"/>
      <c r="Y68" s="189"/>
      <c r="Z68" s="189"/>
    </row>
    <row r="69" spans="2:26" ht="6.75" customHeight="1" thickBot="1" x14ac:dyDescent="0.3">
      <c r="B69" s="3"/>
      <c r="C69" s="8"/>
      <c r="D69" s="8"/>
      <c r="E69" s="8"/>
      <c r="F69" s="8"/>
      <c r="G69" s="8"/>
      <c r="H69" s="8"/>
      <c r="I69" s="8"/>
      <c r="J69" s="8"/>
      <c r="K69" s="8"/>
      <c r="L69" s="11"/>
      <c r="N69" s="189"/>
      <c r="O69" s="189"/>
      <c r="P69" s="189"/>
      <c r="Q69" s="189"/>
      <c r="R69" s="189"/>
      <c r="S69" s="189"/>
      <c r="T69" s="189"/>
      <c r="U69" s="189"/>
      <c r="V69" s="189"/>
      <c r="W69" s="189"/>
      <c r="X69" s="189"/>
      <c r="Y69" s="189"/>
      <c r="Z69" s="189"/>
    </row>
    <row r="70" spans="2:26" s="89" customFormat="1" x14ac:dyDescent="0.25">
      <c r="B70" s="150" t="s">
        <v>2</v>
      </c>
      <c r="C70" s="500" t="s">
        <v>3</v>
      </c>
      <c r="D70" s="501"/>
      <c r="E70" s="501"/>
      <c r="F70" s="502"/>
      <c r="G70" s="503" t="s">
        <v>4</v>
      </c>
      <c r="H70" s="503"/>
      <c r="I70" s="503" t="s">
        <v>5</v>
      </c>
      <c r="J70" s="503"/>
      <c r="K70" s="503" t="s">
        <v>6</v>
      </c>
      <c r="L70" s="504"/>
      <c r="N70" s="194"/>
      <c r="O70" s="194"/>
      <c r="P70" s="194"/>
      <c r="Q70" s="194"/>
      <c r="R70" s="194"/>
      <c r="S70" s="194"/>
      <c r="T70" s="194"/>
      <c r="U70" s="194"/>
      <c r="V70" s="194"/>
      <c r="W70" s="194"/>
      <c r="X70" s="194"/>
      <c r="Y70" s="194"/>
      <c r="Z70" s="194"/>
    </row>
    <row r="71" spans="2:26" ht="15" x14ac:dyDescent="0.25">
      <c r="B71" s="155"/>
      <c r="C71" s="274"/>
      <c r="D71" s="491"/>
      <c r="E71" s="491"/>
      <c r="F71" s="275"/>
      <c r="G71" s="492" t="s">
        <v>179</v>
      </c>
      <c r="H71" s="492"/>
      <c r="I71" s="492" t="s">
        <v>180</v>
      </c>
      <c r="J71" s="492"/>
      <c r="K71" s="304">
        <v>44859</v>
      </c>
      <c r="L71" s="305"/>
      <c r="N71" s="408" t="s">
        <v>181</v>
      </c>
      <c r="O71" s="404"/>
      <c r="P71" s="404"/>
      <c r="Q71" s="404"/>
      <c r="R71" s="404"/>
      <c r="S71" s="404"/>
      <c r="T71" s="189"/>
      <c r="U71" s="189"/>
      <c r="V71" s="189"/>
      <c r="W71" s="189"/>
      <c r="X71" s="189"/>
      <c r="Y71" s="189"/>
      <c r="Z71" s="189"/>
    </row>
    <row r="72" spans="2:26" ht="13.5" thickBot="1" x14ac:dyDescent="0.3">
      <c r="B72" s="156"/>
      <c r="C72" s="493"/>
      <c r="D72" s="494"/>
      <c r="E72" s="494"/>
      <c r="F72" s="495"/>
      <c r="G72" s="496"/>
      <c r="H72" s="497"/>
      <c r="I72" s="496"/>
      <c r="J72" s="497"/>
      <c r="K72" s="498"/>
      <c r="L72" s="499"/>
    </row>
    <row r="73" spans="2:26" ht="6.75" customHeight="1" x14ac:dyDescent="0.25"/>
    <row r="74" spans="2:26" ht="6.75" customHeight="1" x14ac:dyDescent="0.25">
      <c r="D74" s="83"/>
    </row>
    <row r="75" spans="2:26" ht="14.25" customHeight="1" x14ac:dyDescent="0.25">
      <c r="C75" s="83"/>
    </row>
    <row r="76" spans="2:26" ht="29.25" customHeight="1" x14ac:dyDescent="0.25">
      <c r="C76" s="300"/>
      <c r="D76" s="300"/>
      <c r="E76" s="300"/>
      <c r="F76" s="300"/>
      <c r="G76" s="300"/>
      <c r="H76" s="300"/>
      <c r="I76" s="300"/>
      <c r="J76" s="300"/>
      <c r="K76" s="300"/>
      <c r="L76" s="300"/>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LRL6iO153JOOs9R2OtciFsF6IciHfsTib+8TPqqhdXxCOnxw2iJZwHdy9nSfJE7mGQBOWHiG1CU/jCAPsbOkIg==" saltValue="EgUkUgHFKX69UGqZho0vSQ==" spinCount="100000" sheet="1" selectLockedCells="1"/>
  <mergeCells count="55">
    <mergeCell ref="N53:Y53"/>
    <mergeCell ref="N71:S71"/>
    <mergeCell ref="N15:AC15"/>
    <mergeCell ref="N18:AC18"/>
    <mergeCell ref="N29:U29"/>
    <mergeCell ref="N37:Z37"/>
    <mergeCell ref="N45:Y45"/>
    <mergeCell ref="P6:U6"/>
    <mergeCell ref="N7:AC7"/>
    <mergeCell ref="N9:AC9"/>
    <mergeCell ref="N11:AC11"/>
    <mergeCell ref="N13:AC13"/>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C70:F70"/>
    <mergeCell ref="G70:H70"/>
    <mergeCell ref="I70:J70"/>
    <mergeCell ref="K70:L70"/>
    <mergeCell ref="C61:L67"/>
    <mergeCell ref="C76:L76"/>
    <mergeCell ref="C71:F71"/>
    <mergeCell ref="G71:H71"/>
    <mergeCell ref="I71:J71"/>
    <mergeCell ref="K71:L71"/>
    <mergeCell ref="C72:F72"/>
    <mergeCell ref="G72:H72"/>
    <mergeCell ref="I72:J72"/>
    <mergeCell ref="K72:L72"/>
    <mergeCell ref="B28:B35"/>
    <mergeCell ref="B60:B67"/>
    <mergeCell ref="B52:B59"/>
    <mergeCell ref="B44:B51"/>
    <mergeCell ref="B36:B43"/>
    <mergeCell ref="C17:L17"/>
    <mergeCell ref="C53:L59"/>
    <mergeCell ref="C37:L43"/>
    <mergeCell ref="C45:L51"/>
    <mergeCell ref="C18:L27"/>
    <mergeCell ref="C29:L35"/>
    <mergeCell ref="C36:L36"/>
    <mergeCell ref="C28:L28"/>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80" zoomScaleNormal="80" zoomScaleSheetLayoutView="100" workbookViewId="0">
      <selection activeCell="B55" sqref="B55"/>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4" width="9.140625" style="202"/>
    <col min="15" max="15" width="14.42578125" style="206" customWidth="1"/>
    <col min="16" max="17" width="9.140625" style="202"/>
    <col min="18" max="19" width="9.140625" style="192"/>
    <col min="20" max="16384" width="9.140625" style="21"/>
  </cols>
  <sheetData>
    <row r="1" spans="1:30" s="16" customFormat="1" x14ac:dyDescent="0.2">
      <c r="B1" s="17"/>
      <c r="C1" s="17"/>
      <c r="D1" s="17"/>
      <c r="E1" s="17"/>
      <c r="F1" s="17"/>
      <c r="G1" s="17"/>
      <c r="H1" s="17"/>
      <c r="I1" s="17"/>
      <c r="J1" s="17"/>
      <c r="K1" s="17"/>
      <c r="L1" s="17"/>
      <c r="M1" s="17"/>
      <c r="N1" s="202"/>
      <c r="O1" s="206"/>
      <c r="P1" s="202"/>
      <c r="Q1" s="202"/>
      <c r="R1" s="192"/>
      <c r="S1" s="192"/>
      <c r="T1" s="21"/>
      <c r="U1" s="21"/>
      <c r="V1" s="21"/>
      <c r="W1" s="21"/>
      <c r="X1" s="21"/>
      <c r="Y1" s="21"/>
    </row>
    <row r="2" spans="1:30" s="1" customFormat="1" x14ac:dyDescent="0.25">
      <c r="N2" s="203"/>
      <c r="O2" s="207"/>
      <c r="P2" s="203"/>
      <c r="Q2" s="203"/>
      <c r="R2" s="203"/>
      <c r="S2" s="203"/>
      <c r="T2" s="200"/>
      <c r="U2" s="200"/>
      <c r="V2" s="200"/>
      <c r="W2" s="200"/>
      <c r="X2" s="200"/>
      <c r="Y2" s="200"/>
    </row>
    <row r="3" spans="1:30" s="1" customFormat="1" ht="15.75" customHeight="1" x14ac:dyDescent="0.25">
      <c r="B3" s="394" t="s">
        <v>37</v>
      </c>
      <c r="C3" s="394"/>
      <c r="D3" s="394"/>
      <c r="E3" s="394"/>
      <c r="F3" s="394"/>
      <c r="G3" s="394"/>
      <c r="H3" s="394"/>
      <c r="I3" s="394"/>
      <c r="J3" s="394"/>
      <c r="K3" s="394"/>
      <c r="L3" s="394"/>
      <c r="N3" s="203"/>
      <c r="O3" s="207"/>
      <c r="P3" s="203"/>
      <c r="Q3" s="203"/>
      <c r="R3" s="203"/>
      <c r="S3" s="203"/>
      <c r="T3" s="200"/>
      <c r="U3" s="200"/>
      <c r="V3" s="200"/>
      <c r="W3" s="200"/>
      <c r="X3" s="200"/>
      <c r="Y3" s="200"/>
    </row>
    <row r="4" spans="1:30" s="1" customFormat="1" ht="15" customHeight="1" thickBot="1" x14ac:dyDescent="0.3">
      <c r="B4" s="394"/>
      <c r="C4" s="394"/>
      <c r="D4" s="394"/>
      <c r="E4" s="394"/>
      <c r="F4" s="394"/>
      <c r="G4" s="394"/>
      <c r="H4" s="394"/>
      <c r="I4" s="394"/>
      <c r="J4" s="394"/>
      <c r="K4" s="394"/>
      <c r="L4" s="394"/>
      <c r="N4" s="203"/>
      <c r="O4" s="207"/>
      <c r="P4" s="203"/>
      <c r="Q4" s="203"/>
      <c r="R4" s="203"/>
      <c r="S4" s="203"/>
      <c r="T4" s="200"/>
      <c r="U4" s="200"/>
      <c r="V4" s="200"/>
      <c r="W4" s="200"/>
      <c r="X4" s="200"/>
      <c r="Y4" s="200"/>
    </row>
    <row r="5" spans="1:30" s="1" customFormat="1" ht="19.5" customHeight="1" thickBot="1" x14ac:dyDescent="0.3">
      <c r="B5" s="394"/>
      <c r="C5" s="394"/>
      <c r="D5" s="394"/>
      <c r="E5" s="394"/>
      <c r="F5" s="394"/>
      <c r="G5" s="394"/>
      <c r="H5" s="394"/>
      <c r="I5" s="394"/>
      <c r="J5" s="394"/>
      <c r="K5" s="394"/>
      <c r="L5" s="394"/>
      <c r="N5" s="188" t="s">
        <v>158</v>
      </c>
      <c r="O5" s="189"/>
      <c r="P5" s="189"/>
      <c r="Q5" s="396" t="s">
        <v>159</v>
      </c>
      <c r="R5" s="397"/>
      <c r="S5" s="397"/>
      <c r="T5" s="397"/>
      <c r="U5" s="397"/>
      <c r="V5" s="398"/>
    </row>
    <row r="6" spans="1:30" s="1" customFormat="1" ht="15" customHeight="1" x14ac:dyDescent="0.25">
      <c r="B6" s="507" t="s">
        <v>7</v>
      </c>
      <c r="C6" s="508"/>
      <c r="D6" s="508"/>
      <c r="E6" s="509" t="str">
        <f>'Cost Estimate'!E8</f>
        <v>R5 - Navan Road - Dublin</v>
      </c>
      <c r="F6" s="509"/>
      <c r="G6" s="509"/>
      <c r="H6" s="509"/>
      <c r="I6" s="509"/>
      <c r="J6" s="509"/>
      <c r="K6" s="509"/>
      <c r="L6" s="510"/>
      <c r="N6" s="408" t="s">
        <v>191</v>
      </c>
      <c r="O6" s="404"/>
      <c r="P6" s="404"/>
      <c r="Q6" s="404"/>
      <c r="R6" s="404"/>
      <c r="S6" s="404"/>
      <c r="T6" s="404"/>
      <c r="U6" s="404"/>
      <c r="V6" s="404"/>
      <c r="W6" s="404"/>
      <c r="X6" s="404"/>
      <c r="Y6" s="404"/>
      <c r="Z6" s="404"/>
      <c r="AA6" s="404"/>
      <c r="AB6" s="404"/>
      <c r="AC6" s="404"/>
      <c r="AD6" s="404"/>
    </row>
    <row r="7" spans="1:30" s="1" customFormat="1" ht="6.75" customHeight="1" x14ac:dyDescent="0.25">
      <c r="B7" s="5"/>
      <c r="L7" s="2"/>
    </row>
    <row r="8" spans="1:30" s="1" customFormat="1" ht="15" customHeight="1" x14ac:dyDescent="0.25">
      <c r="B8" s="532" t="s">
        <v>102</v>
      </c>
      <c r="C8" s="293"/>
      <c r="D8" s="293"/>
      <c r="E8" s="533" t="str">
        <f>'Cost Estimate'!E10</f>
        <v>DLR/22/001 5G</v>
      </c>
      <c r="F8" s="533"/>
      <c r="G8" s="533"/>
      <c r="H8" s="533"/>
      <c r="I8" s="533"/>
      <c r="J8" s="533"/>
      <c r="K8" s="533"/>
      <c r="L8" s="534"/>
      <c r="N8" s="408" t="s">
        <v>191</v>
      </c>
      <c r="O8" s="404"/>
      <c r="P8" s="404"/>
      <c r="Q8" s="404"/>
      <c r="R8" s="404"/>
      <c r="S8" s="404"/>
      <c r="T8" s="404"/>
      <c r="U8" s="404"/>
      <c r="V8" s="404"/>
      <c r="W8" s="404"/>
      <c r="X8" s="404"/>
      <c r="Y8" s="404"/>
      <c r="Z8" s="404"/>
      <c r="AA8" s="404"/>
      <c r="AB8" s="404"/>
      <c r="AC8" s="404"/>
      <c r="AD8" s="404"/>
    </row>
    <row r="9" spans="1:30" s="1" customFormat="1" ht="6.75" customHeight="1" x14ac:dyDescent="0.25">
      <c r="B9" s="5"/>
      <c r="L9" s="2"/>
    </row>
    <row r="10" spans="1:30" s="1" customFormat="1" ht="15" customHeight="1" x14ac:dyDescent="0.25">
      <c r="B10" s="532" t="s">
        <v>81</v>
      </c>
      <c r="C10" s="293"/>
      <c r="D10" s="293"/>
      <c r="E10" s="535">
        <f>SUM('Cost Estimate'!K91:L91)</f>
        <v>1708469.4787329249</v>
      </c>
      <c r="F10" s="535"/>
      <c r="G10" s="535"/>
      <c r="H10" s="535"/>
      <c r="I10" s="535"/>
      <c r="J10" s="535"/>
      <c r="K10" s="535"/>
      <c r="L10" s="536"/>
      <c r="N10" s="408" t="s">
        <v>203</v>
      </c>
      <c r="O10" s="404"/>
      <c r="P10" s="404"/>
      <c r="Q10" s="404"/>
      <c r="R10" s="404"/>
      <c r="S10" s="404"/>
      <c r="T10" s="404"/>
      <c r="U10" s="404"/>
      <c r="V10" s="404"/>
      <c r="W10" s="404"/>
      <c r="X10" s="404"/>
      <c r="Y10" s="404"/>
      <c r="Z10" s="404"/>
      <c r="AA10" s="404"/>
    </row>
    <row r="11" spans="1:30" s="1" customFormat="1" ht="6.75" customHeight="1" x14ac:dyDescent="0.25">
      <c r="B11" s="5"/>
      <c r="L11" s="2"/>
    </row>
    <row r="12" spans="1:30" s="1" customFormat="1" ht="15" customHeight="1" thickBot="1" x14ac:dyDescent="0.3">
      <c r="B12" s="538" t="s">
        <v>38</v>
      </c>
      <c r="C12" s="539"/>
      <c r="D12" s="539"/>
      <c r="E12" s="546">
        <f>SUM('Cost Estimate'!K28:L28)</f>
        <v>4</v>
      </c>
      <c r="F12" s="546"/>
      <c r="G12" s="539" t="s">
        <v>82</v>
      </c>
      <c r="H12" s="539"/>
      <c r="I12" s="539"/>
      <c r="J12" s="539"/>
      <c r="K12" s="539"/>
      <c r="L12" s="547"/>
      <c r="N12" s="408" t="s">
        <v>191</v>
      </c>
      <c r="O12" s="404"/>
      <c r="P12" s="404"/>
      <c r="Q12" s="404"/>
      <c r="R12" s="404"/>
      <c r="S12" s="404"/>
      <c r="T12" s="404"/>
      <c r="U12" s="404"/>
      <c r="V12" s="404"/>
      <c r="W12" s="404"/>
      <c r="X12" s="404"/>
      <c r="Y12" s="404"/>
      <c r="Z12" s="404"/>
      <c r="AA12" s="404"/>
      <c r="AB12" s="404"/>
      <c r="AC12" s="404"/>
      <c r="AD12" s="404"/>
    </row>
    <row r="13" spans="1:30" s="1" customFormat="1" ht="6.75" customHeight="1" thickBot="1" x14ac:dyDescent="0.3">
      <c r="B13" s="32"/>
      <c r="C13" s="33"/>
      <c r="D13" s="33"/>
      <c r="E13" s="33"/>
      <c r="F13" s="33"/>
      <c r="G13" s="33"/>
      <c r="H13" s="33"/>
      <c r="I13" s="33"/>
      <c r="J13" s="33"/>
      <c r="K13" s="33"/>
      <c r="L13" s="34"/>
    </row>
    <row r="14" spans="1:30" s="16" customFormat="1" x14ac:dyDescent="0.2">
      <c r="B14" s="35"/>
      <c r="C14" s="26"/>
      <c r="D14" s="26"/>
      <c r="E14" s="26"/>
      <c r="F14" s="26"/>
      <c r="G14" s="26"/>
      <c r="H14" s="26"/>
      <c r="I14" s="26"/>
      <c r="J14" s="26"/>
      <c r="K14" s="26"/>
      <c r="L14" s="27"/>
      <c r="M14" s="17"/>
      <c r="N14" s="17"/>
      <c r="O14" s="17"/>
      <c r="P14" s="17"/>
      <c r="Q14" s="17"/>
    </row>
    <row r="15" spans="1:30" s="16" customFormat="1" ht="28.9" customHeight="1" x14ac:dyDescent="0.2">
      <c r="B15" s="166"/>
      <c r="C15" s="17"/>
      <c r="D15" s="17"/>
      <c r="E15" s="540" t="s">
        <v>125</v>
      </c>
      <c r="F15" s="541"/>
      <c r="G15" s="541"/>
      <c r="H15" s="542"/>
      <c r="I15" s="543" t="s">
        <v>103</v>
      </c>
      <c r="J15" s="544"/>
      <c r="K15" s="544"/>
      <c r="L15" s="545"/>
      <c r="M15" s="17"/>
      <c r="N15" s="19"/>
      <c r="O15" s="19"/>
      <c r="P15" s="19"/>
      <c r="Q15" s="19"/>
      <c r="R15" s="19"/>
      <c r="S15" s="19"/>
      <c r="T15" s="19"/>
      <c r="U15" s="19"/>
      <c r="V15" s="19"/>
      <c r="W15" s="19"/>
      <c r="X15" s="19"/>
      <c r="Y15" s="19"/>
      <c r="Z15" s="19"/>
      <c r="AA15" s="19"/>
      <c r="AB15" s="19"/>
      <c r="AC15" s="19"/>
      <c r="AD15" s="19"/>
    </row>
    <row r="16" spans="1:30" s="19" customFormat="1" ht="38.450000000000003" customHeight="1" x14ac:dyDescent="0.2">
      <c r="A16" s="18"/>
      <c r="B16" s="36" t="s">
        <v>33</v>
      </c>
      <c r="C16" s="530" t="s">
        <v>34</v>
      </c>
      <c r="D16" s="530"/>
      <c r="E16" s="530" t="s">
        <v>35</v>
      </c>
      <c r="F16" s="530"/>
      <c r="G16" s="530" t="s">
        <v>126</v>
      </c>
      <c r="H16" s="530"/>
      <c r="I16" s="530" t="s">
        <v>35</v>
      </c>
      <c r="J16" s="530"/>
      <c r="K16" s="530" t="s">
        <v>127</v>
      </c>
      <c r="L16" s="537"/>
      <c r="M16" s="18"/>
      <c r="N16" s="210" t="s">
        <v>204</v>
      </c>
      <c r="O16" s="20"/>
      <c r="P16" s="20"/>
      <c r="Q16" s="20"/>
      <c r="R16" s="21"/>
      <c r="S16" s="21"/>
      <c r="T16" s="21"/>
      <c r="U16" s="21"/>
      <c r="V16" s="21"/>
      <c r="W16" s="21"/>
      <c r="X16" s="21"/>
      <c r="Y16" s="21"/>
      <c r="Z16" s="21"/>
      <c r="AA16" s="21"/>
      <c r="AB16" s="21"/>
      <c r="AC16" s="21"/>
      <c r="AD16" s="21"/>
    </row>
    <row r="17" spans="2:22" x14ac:dyDescent="0.2">
      <c r="B17" s="531" t="s">
        <v>25</v>
      </c>
      <c r="C17" s="530" t="s">
        <v>26</v>
      </c>
      <c r="D17" s="530"/>
      <c r="E17" s="525">
        <v>1300000</v>
      </c>
      <c r="F17" s="525"/>
      <c r="G17" s="522">
        <f>E17</f>
        <v>1300000</v>
      </c>
      <c r="H17" s="522"/>
      <c r="I17" s="525">
        <v>1300000</v>
      </c>
      <c r="J17" s="525"/>
      <c r="K17" s="522">
        <f>I17</f>
        <v>1300000</v>
      </c>
      <c r="L17" s="523"/>
      <c r="O17" s="208"/>
      <c r="P17" s="204"/>
      <c r="Q17" s="204"/>
      <c r="R17" s="204"/>
      <c r="S17" s="204"/>
      <c r="T17" s="24"/>
      <c r="U17" s="24"/>
      <c r="V17" s="24"/>
    </row>
    <row r="18" spans="2:22" x14ac:dyDescent="0.2">
      <c r="B18" s="531"/>
      <c r="C18" s="530" t="s">
        <v>27</v>
      </c>
      <c r="D18" s="530"/>
      <c r="E18" s="525">
        <v>384867</v>
      </c>
      <c r="F18" s="525"/>
      <c r="G18" s="522">
        <f t="shared" ref="G18:G32" si="0">G17+E18</f>
        <v>1684867</v>
      </c>
      <c r="H18" s="522"/>
      <c r="I18" s="525">
        <v>395174</v>
      </c>
      <c r="J18" s="525"/>
      <c r="K18" s="522">
        <f t="shared" ref="K18:K31" si="1">K17+I18</f>
        <v>1695174</v>
      </c>
      <c r="L18" s="523"/>
      <c r="O18" s="208"/>
    </row>
    <row r="19" spans="2:22" x14ac:dyDescent="0.2">
      <c r="B19" s="531"/>
      <c r="C19" s="530" t="s">
        <v>28</v>
      </c>
      <c r="D19" s="530"/>
      <c r="E19" s="525"/>
      <c r="F19" s="525"/>
      <c r="G19" s="522">
        <f t="shared" si="0"/>
        <v>1684867</v>
      </c>
      <c r="H19" s="522"/>
      <c r="I19" s="525"/>
      <c r="J19" s="525"/>
      <c r="K19" s="522">
        <f t="shared" si="1"/>
        <v>1695174</v>
      </c>
      <c r="L19" s="523"/>
      <c r="O19" s="208"/>
    </row>
    <row r="20" spans="2:22" x14ac:dyDescent="0.2">
      <c r="B20" s="531"/>
      <c r="C20" s="530" t="s">
        <v>29</v>
      </c>
      <c r="D20" s="530"/>
      <c r="E20" s="525"/>
      <c r="F20" s="525"/>
      <c r="G20" s="522">
        <f t="shared" si="0"/>
        <v>1684867</v>
      </c>
      <c r="H20" s="522"/>
      <c r="I20" s="525"/>
      <c r="J20" s="525"/>
      <c r="K20" s="522">
        <f t="shared" si="1"/>
        <v>1695174</v>
      </c>
      <c r="L20" s="523"/>
    </row>
    <row r="21" spans="2:22" x14ac:dyDescent="0.2">
      <c r="B21" s="531" t="s">
        <v>32</v>
      </c>
      <c r="C21" s="530" t="s">
        <v>26</v>
      </c>
      <c r="D21" s="530"/>
      <c r="E21" s="525"/>
      <c r="F21" s="525"/>
      <c r="G21" s="522">
        <f t="shared" si="0"/>
        <v>1684867</v>
      </c>
      <c r="H21" s="522"/>
      <c r="I21" s="525"/>
      <c r="J21" s="525"/>
      <c r="K21" s="522">
        <f t="shared" si="1"/>
        <v>1695174</v>
      </c>
      <c r="L21" s="523"/>
    </row>
    <row r="22" spans="2:22" x14ac:dyDescent="0.2">
      <c r="B22" s="531"/>
      <c r="C22" s="530" t="s">
        <v>27</v>
      </c>
      <c r="D22" s="530"/>
      <c r="E22" s="525"/>
      <c r="F22" s="525"/>
      <c r="G22" s="522">
        <f t="shared" si="0"/>
        <v>1684867</v>
      </c>
      <c r="H22" s="522"/>
      <c r="I22" s="525"/>
      <c r="J22" s="525"/>
      <c r="K22" s="522">
        <f t="shared" si="1"/>
        <v>1695174</v>
      </c>
      <c r="L22" s="523"/>
    </row>
    <row r="23" spans="2:22" x14ac:dyDescent="0.2">
      <c r="B23" s="531"/>
      <c r="C23" s="530" t="s">
        <v>28</v>
      </c>
      <c r="D23" s="530"/>
      <c r="E23" s="525"/>
      <c r="F23" s="525"/>
      <c r="G23" s="522">
        <f t="shared" si="0"/>
        <v>1684867</v>
      </c>
      <c r="H23" s="522"/>
      <c r="I23" s="525"/>
      <c r="J23" s="525"/>
      <c r="K23" s="522">
        <f t="shared" si="1"/>
        <v>1695174</v>
      </c>
      <c r="L23" s="523"/>
    </row>
    <row r="24" spans="2:22" x14ac:dyDescent="0.2">
      <c r="B24" s="531"/>
      <c r="C24" s="530" t="s">
        <v>29</v>
      </c>
      <c r="D24" s="530"/>
      <c r="E24" s="525"/>
      <c r="F24" s="525"/>
      <c r="G24" s="522">
        <f t="shared" si="0"/>
        <v>1684867</v>
      </c>
      <c r="H24" s="522"/>
      <c r="I24" s="525"/>
      <c r="J24" s="525"/>
      <c r="K24" s="522">
        <f t="shared" si="1"/>
        <v>1695174</v>
      </c>
      <c r="L24" s="523"/>
    </row>
    <row r="25" spans="2:22" x14ac:dyDescent="0.2">
      <c r="B25" s="531" t="s">
        <v>31</v>
      </c>
      <c r="C25" s="530" t="s">
        <v>26</v>
      </c>
      <c r="D25" s="530"/>
      <c r="E25" s="525"/>
      <c r="F25" s="525"/>
      <c r="G25" s="522">
        <f t="shared" si="0"/>
        <v>1684867</v>
      </c>
      <c r="H25" s="522"/>
      <c r="I25" s="525"/>
      <c r="J25" s="525"/>
      <c r="K25" s="522">
        <f t="shared" si="1"/>
        <v>1695174</v>
      </c>
      <c r="L25" s="523"/>
    </row>
    <row r="26" spans="2:22" x14ac:dyDescent="0.2">
      <c r="B26" s="531"/>
      <c r="C26" s="530" t="s">
        <v>27</v>
      </c>
      <c r="D26" s="530"/>
      <c r="E26" s="525"/>
      <c r="F26" s="525"/>
      <c r="G26" s="522">
        <f t="shared" si="0"/>
        <v>1684867</v>
      </c>
      <c r="H26" s="522"/>
      <c r="I26" s="525"/>
      <c r="J26" s="525"/>
      <c r="K26" s="522">
        <f t="shared" si="1"/>
        <v>1695174</v>
      </c>
      <c r="L26" s="523"/>
    </row>
    <row r="27" spans="2:22" x14ac:dyDescent="0.2">
      <c r="B27" s="531"/>
      <c r="C27" s="530" t="s">
        <v>28</v>
      </c>
      <c r="D27" s="530"/>
      <c r="E27" s="525"/>
      <c r="F27" s="525"/>
      <c r="G27" s="522">
        <f t="shared" si="0"/>
        <v>1684867</v>
      </c>
      <c r="H27" s="522"/>
      <c r="I27" s="525"/>
      <c r="J27" s="525"/>
      <c r="K27" s="522">
        <f t="shared" si="1"/>
        <v>1695174</v>
      </c>
      <c r="L27" s="523"/>
    </row>
    <row r="28" spans="2:22" x14ac:dyDescent="0.2">
      <c r="B28" s="531"/>
      <c r="C28" s="530" t="s">
        <v>29</v>
      </c>
      <c r="D28" s="530"/>
      <c r="E28" s="525"/>
      <c r="F28" s="525"/>
      <c r="G28" s="522">
        <f t="shared" si="0"/>
        <v>1684867</v>
      </c>
      <c r="H28" s="522"/>
      <c r="I28" s="525"/>
      <c r="J28" s="525"/>
      <c r="K28" s="522">
        <f t="shared" si="1"/>
        <v>1695174</v>
      </c>
      <c r="L28" s="523"/>
    </row>
    <row r="29" spans="2:22" x14ac:dyDescent="0.2">
      <c r="B29" s="531" t="s">
        <v>30</v>
      </c>
      <c r="C29" s="530" t="s">
        <v>26</v>
      </c>
      <c r="D29" s="530"/>
      <c r="E29" s="525"/>
      <c r="F29" s="525"/>
      <c r="G29" s="522">
        <f t="shared" si="0"/>
        <v>1684867</v>
      </c>
      <c r="H29" s="522"/>
      <c r="I29" s="525"/>
      <c r="J29" s="525"/>
      <c r="K29" s="522">
        <f t="shared" si="1"/>
        <v>1695174</v>
      </c>
      <c r="L29" s="523"/>
    </row>
    <row r="30" spans="2:22" x14ac:dyDescent="0.2">
      <c r="B30" s="531"/>
      <c r="C30" s="530" t="s">
        <v>27</v>
      </c>
      <c r="D30" s="530"/>
      <c r="E30" s="525"/>
      <c r="F30" s="525"/>
      <c r="G30" s="522">
        <f t="shared" si="0"/>
        <v>1684867</v>
      </c>
      <c r="H30" s="522"/>
      <c r="I30" s="525"/>
      <c r="J30" s="525"/>
      <c r="K30" s="522">
        <f t="shared" si="1"/>
        <v>1695174</v>
      </c>
      <c r="L30" s="523"/>
    </row>
    <row r="31" spans="2:22" x14ac:dyDescent="0.2">
      <c r="B31" s="531"/>
      <c r="C31" s="530" t="s">
        <v>28</v>
      </c>
      <c r="D31" s="530"/>
      <c r="E31" s="525"/>
      <c r="F31" s="525"/>
      <c r="G31" s="522">
        <f t="shared" si="0"/>
        <v>1684867</v>
      </c>
      <c r="H31" s="522"/>
      <c r="I31" s="525"/>
      <c r="J31" s="525"/>
      <c r="K31" s="522">
        <f t="shared" si="1"/>
        <v>1695174</v>
      </c>
      <c r="L31" s="523"/>
    </row>
    <row r="32" spans="2:22" x14ac:dyDescent="0.2">
      <c r="B32" s="548"/>
      <c r="C32" s="549" t="s">
        <v>29</v>
      </c>
      <c r="D32" s="549"/>
      <c r="E32" s="524"/>
      <c r="F32" s="524"/>
      <c r="G32" s="526">
        <f t="shared" si="0"/>
        <v>1684867</v>
      </c>
      <c r="H32" s="526"/>
      <c r="I32" s="524"/>
      <c r="J32" s="524"/>
      <c r="K32" s="526">
        <f>K31+I32</f>
        <v>1695174</v>
      </c>
      <c r="L32" s="527"/>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25" x14ac:dyDescent="0.2">
      <c r="B49" s="37"/>
      <c r="C49" s="9"/>
      <c r="D49" s="9"/>
      <c r="E49" s="9"/>
      <c r="F49" s="9"/>
      <c r="G49" s="9"/>
      <c r="H49" s="9"/>
      <c r="I49" s="38"/>
      <c r="J49" s="38"/>
      <c r="K49" s="38"/>
      <c r="L49" s="39"/>
    </row>
    <row r="50" spans="1:25" x14ac:dyDescent="0.2">
      <c r="B50" s="37"/>
      <c r="C50" s="9"/>
      <c r="D50" s="9"/>
      <c r="E50" s="9"/>
      <c r="F50" s="9"/>
      <c r="G50" s="9"/>
      <c r="H50" s="9"/>
      <c r="I50" s="38"/>
      <c r="J50" s="38"/>
      <c r="K50" s="38"/>
      <c r="L50" s="39"/>
    </row>
    <row r="51" spans="1:25" x14ac:dyDescent="0.2">
      <c r="B51" s="37"/>
      <c r="C51" s="9"/>
      <c r="D51" s="9"/>
      <c r="E51" s="9"/>
      <c r="F51" s="9"/>
      <c r="G51" s="9"/>
      <c r="H51" s="9"/>
      <c r="I51" s="38"/>
      <c r="J51" s="38"/>
      <c r="K51" s="38"/>
      <c r="L51" s="39"/>
    </row>
    <row r="52" spans="1:25" s="16" customFormat="1" ht="13.5" thickBot="1" x14ac:dyDescent="0.25">
      <c r="B52" s="40"/>
      <c r="C52" s="41"/>
      <c r="D52" s="41"/>
      <c r="E52" s="41"/>
      <c r="F52" s="41"/>
      <c r="G52" s="41"/>
      <c r="H52" s="41"/>
      <c r="I52" s="41"/>
      <c r="J52" s="41"/>
      <c r="K52" s="41"/>
      <c r="L52" s="42"/>
      <c r="M52" s="17"/>
      <c r="N52" s="202"/>
      <c r="O52" s="206"/>
      <c r="P52" s="202"/>
      <c r="Q52" s="202"/>
      <c r="R52" s="192"/>
      <c r="S52" s="192"/>
      <c r="T52" s="21"/>
      <c r="U52" s="21"/>
      <c r="V52" s="21"/>
      <c r="W52" s="21"/>
      <c r="X52" s="21"/>
      <c r="Y52" s="21"/>
    </row>
    <row r="53" spans="1:25" ht="6.75" customHeight="1" thickBot="1" x14ac:dyDescent="0.25">
      <c r="B53" s="29"/>
      <c r="C53" s="30"/>
      <c r="D53" s="30"/>
      <c r="E53" s="30"/>
      <c r="F53" s="30"/>
      <c r="G53" s="30"/>
      <c r="H53" s="30"/>
      <c r="I53" s="30"/>
      <c r="J53" s="30"/>
      <c r="K53" s="30"/>
      <c r="L53" s="31"/>
    </row>
    <row r="54" spans="1:25" s="24" customFormat="1" x14ac:dyDescent="0.2">
      <c r="A54" s="22"/>
      <c r="B54" s="60" t="s">
        <v>2</v>
      </c>
      <c r="C54" s="529" t="s">
        <v>3</v>
      </c>
      <c r="D54" s="529"/>
      <c r="E54" s="529"/>
      <c r="F54" s="529"/>
      <c r="G54" s="529"/>
      <c r="H54" s="529"/>
      <c r="I54" s="529"/>
      <c r="J54" s="61" t="s">
        <v>39</v>
      </c>
      <c r="K54" s="61" t="s">
        <v>40</v>
      </c>
      <c r="L54" s="62" t="s">
        <v>6</v>
      </c>
      <c r="M54" s="23"/>
      <c r="N54" s="205"/>
      <c r="O54" s="209"/>
      <c r="P54" s="205"/>
      <c r="Q54" s="205"/>
      <c r="R54" s="204"/>
      <c r="S54" s="204"/>
    </row>
    <row r="55" spans="1:25" ht="15" x14ac:dyDescent="0.2">
      <c r="B55" s="157"/>
      <c r="C55" s="528"/>
      <c r="D55" s="528"/>
      <c r="E55" s="528"/>
      <c r="F55" s="528"/>
      <c r="G55" s="528"/>
      <c r="H55" s="528"/>
      <c r="I55" s="528"/>
      <c r="J55" s="158" t="s">
        <v>179</v>
      </c>
      <c r="K55" s="158" t="s">
        <v>202</v>
      </c>
      <c r="L55" s="159">
        <v>44859</v>
      </c>
      <c r="N55" s="408" t="s">
        <v>181</v>
      </c>
      <c r="O55" s="404"/>
      <c r="P55" s="404"/>
      <c r="Q55" s="404"/>
      <c r="R55" s="404"/>
      <c r="S55" s="404"/>
    </row>
    <row r="56" spans="1:25" x14ac:dyDescent="0.2">
      <c r="B56" s="157"/>
      <c r="C56" s="528"/>
      <c r="D56" s="528"/>
      <c r="E56" s="528"/>
      <c r="F56" s="528"/>
      <c r="G56" s="528"/>
      <c r="H56" s="528"/>
      <c r="I56" s="528"/>
      <c r="J56" s="158"/>
      <c r="K56" s="158"/>
      <c r="L56" s="159"/>
    </row>
    <row r="57" spans="1:25" ht="6.75" customHeight="1" thickBot="1" x14ac:dyDescent="0.25">
      <c r="B57" s="63"/>
      <c r="C57" s="64"/>
      <c r="D57" s="64"/>
      <c r="E57" s="64"/>
      <c r="F57" s="64"/>
      <c r="G57" s="64"/>
      <c r="H57" s="64"/>
      <c r="I57" s="64"/>
      <c r="J57" s="64"/>
      <c r="K57" s="64"/>
      <c r="L57" s="65"/>
    </row>
    <row r="58" spans="1:25" x14ac:dyDescent="0.2">
      <c r="B58" s="25" t="s">
        <v>41</v>
      </c>
      <c r="C58" s="26"/>
      <c r="D58" s="26"/>
      <c r="E58" s="26"/>
      <c r="F58" s="26"/>
      <c r="G58" s="26"/>
      <c r="H58" s="26"/>
      <c r="I58" s="26"/>
      <c r="J58" s="26"/>
      <c r="K58" s="26"/>
      <c r="L58" s="27"/>
    </row>
    <row r="59" spans="1:25" x14ac:dyDescent="0.2">
      <c r="B59" s="516" t="s">
        <v>86</v>
      </c>
      <c r="C59" s="517"/>
      <c r="D59" s="517"/>
      <c r="E59" s="517"/>
      <c r="F59" s="517"/>
      <c r="G59" s="517"/>
      <c r="H59" s="517"/>
      <c r="I59" s="517"/>
      <c r="J59" s="517"/>
      <c r="K59" s="517"/>
      <c r="L59" s="518"/>
    </row>
    <row r="60" spans="1:25" x14ac:dyDescent="0.2">
      <c r="B60" s="516"/>
      <c r="C60" s="517"/>
      <c r="D60" s="517"/>
      <c r="E60" s="517"/>
      <c r="F60" s="517"/>
      <c r="G60" s="517"/>
      <c r="H60" s="517"/>
      <c r="I60" s="517"/>
      <c r="J60" s="517"/>
      <c r="K60" s="517"/>
      <c r="L60" s="518"/>
    </row>
    <row r="61" spans="1:25" x14ac:dyDescent="0.2">
      <c r="B61" s="516"/>
      <c r="C61" s="517"/>
      <c r="D61" s="517"/>
      <c r="E61" s="517"/>
      <c r="F61" s="517"/>
      <c r="G61" s="517"/>
      <c r="H61" s="517"/>
      <c r="I61" s="517"/>
      <c r="J61" s="517"/>
      <c r="K61" s="517"/>
      <c r="L61" s="518"/>
    </row>
    <row r="62" spans="1:25" x14ac:dyDescent="0.2">
      <c r="B62" s="516"/>
      <c r="C62" s="517"/>
      <c r="D62" s="517"/>
      <c r="E62" s="517"/>
      <c r="F62" s="517"/>
      <c r="G62" s="517"/>
      <c r="H62" s="517"/>
      <c r="I62" s="517"/>
      <c r="J62" s="517"/>
      <c r="K62" s="517"/>
      <c r="L62" s="518"/>
    </row>
    <row r="63" spans="1:25" ht="13.5" thickBot="1" x14ac:dyDescent="0.25">
      <c r="B63" s="519"/>
      <c r="C63" s="520"/>
      <c r="D63" s="520"/>
      <c r="E63" s="520"/>
      <c r="F63" s="520"/>
      <c r="G63" s="520"/>
      <c r="H63" s="520"/>
      <c r="I63" s="520"/>
      <c r="J63" s="520"/>
      <c r="K63" s="520"/>
      <c r="L63" s="521"/>
    </row>
    <row r="64" spans="1:25" ht="7.5" customHeight="1" x14ac:dyDescent="0.2"/>
  </sheetData>
  <sheetProtection algorithmName="SHA-512" hashValue="wl47nSi32TC8CGIrrRrzoTG4iyMnEX5slG0k38TJb3Ltm9QN4ArLtqO4UwEGrFE7rwUTrfnY+FdDjTq62H+B0Q==" saltValue="WTOMgb2Cn6L2fdv1RubrRA==" spinCount="100000" sheet="1" selectLockedCells="1"/>
  <mergeCells count="111">
    <mergeCell ref="Q5:V5"/>
    <mergeCell ref="N6:AD6"/>
    <mergeCell ref="N8:AD8"/>
    <mergeCell ref="N10:AA10"/>
    <mergeCell ref="N12:AD12"/>
    <mergeCell ref="N55:S55"/>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E32:F32"/>
    <mergeCell ref="G32:H32"/>
    <mergeCell ref="B3:L5"/>
    <mergeCell ref="B6:D6"/>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B10:D10"/>
    <mergeCell ref="B8:D8"/>
    <mergeCell ref="E8:L8"/>
    <mergeCell ref="E6:L6"/>
    <mergeCell ref="E10:L10"/>
    <mergeCell ref="C17:D17"/>
    <mergeCell ref="C16:D16"/>
    <mergeCell ref="K16:L16"/>
    <mergeCell ref="K19:L19"/>
    <mergeCell ref="K18:L18"/>
    <mergeCell ref="B12:D12"/>
    <mergeCell ref="B17:B20"/>
    <mergeCell ref="E15:H15"/>
    <mergeCell ref="I15:L15"/>
    <mergeCell ref="E12:F12"/>
    <mergeCell ref="G12:L12"/>
    <mergeCell ref="B21:B24"/>
    <mergeCell ref="C24:D24"/>
    <mergeCell ref="I24:J24"/>
    <mergeCell ref="E22:F22"/>
    <mergeCell ref="G22:H22"/>
    <mergeCell ref="E16:F16"/>
    <mergeCell ref="G16:H16"/>
    <mergeCell ref="E17:F17"/>
    <mergeCell ref="G17:H17"/>
    <mergeCell ref="C21:D21"/>
    <mergeCell ref="C20:D20"/>
    <mergeCell ref="C19:D19"/>
    <mergeCell ref="C18:D18"/>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s>
  <dataValidations count="1">
    <dataValidation type="list" allowBlank="1" showInputMessage="1" showErrorMessage="1" sqref="E15:H15">
      <formula1>$O$16:$O$18</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90" zoomScaleNormal="90" zoomScaleSheetLayoutView="100" workbookViewId="0">
      <selection activeCell="D7" sqref="D7:H7"/>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0" width="9.140625" style="14"/>
    <col min="11" max="11" width="9.140625" style="211"/>
    <col min="12" max="13" width="9.140625" style="14"/>
    <col min="14" max="16384" width="9.140625" style="15"/>
  </cols>
  <sheetData>
    <row r="1" spans="1:18" s="12" customFormat="1" x14ac:dyDescent="0.2">
      <c r="B1" s="13"/>
      <c r="C1" s="13"/>
      <c r="D1" s="13"/>
      <c r="E1" s="13"/>
      <c r="F1" s="13"/>
      <c r="G1" s="13"/>
      <c r="H1" s="13"/>
      <c r="I1" s="13"/>
      <c r="J1" s="14"/>
      <c r="K1" s="211"/>
      <c r="L1" s="14"/>
      <c r="M1" s="14"/>
      <c r="N1" s="15"/>
    </row>
    <row r="2" spans="1:18" s="7" customFormat="1" x14ac:dyDescent="0.25">
      <c r="J2" s="212"/>
      <c r="K2" s="213"/>
      <c r="L2" s="212"/>
      <c r="M2" s="212"/>
      <c r="N2" s="212"/>
    </row>
    <row r="3" spans="1:18" s="6" customFormat="1" ht="15.75" customHeight="1" x14ac:dyDescent="0.25">
      <c r="B3" s="394" t="s">
        <v>101</v>
      </c>
      <c r="C3" s="394"/>
      <c r="D3" s="394"/>
      <c r="E3" s="394"/>
      <c r="F3" s="394"/>
      <c r="G3" s="394"/>
      <c r="H3" s="394"/>
      <c r="J3" s="214"/>
      <c r="K3" s="215"/>
      <c r="L3" s="214"/>
      <c r="M3" s="214"/>
      <c r="N3" s="214"/>
    </row>
    <row r="4" spans="1:18" s="7" customFormat="1" ht="15" customHeight="1" x14ac:dyDescent="0.25">
      <c r="B4" s="394"/>
      <c r="C4" s="394"/>
      <c r="D4" s="394"/>
      <c r="E4" s="394"/>
      <c r="F4" s="394"/>
      <c r="G4" s="394"/>
      <c r="H4" s="394"/>
      <c r="J4" s="212"/>
      <c r="K4" s="213"/>
      <c r="L4" s="212"/>
      <c r="M4" s="212"/>
      <c r="N4" s="212"/>
    </row>
    <row r="5" spans="1:18" s="7" customFormat="1" ht="15" customHeight="1" thickBot="1" x14ac:dyDescent="0.3">
      <c r="B5" s="394"/>
      <c r="C5" s="394"/>
      <c r="D5" s="394"/>
      <c r="E5" s="394"/>
      <c r="F5" s="394"/>
      <c r="G5" s="394"/>
      <c r="H5" s="394"/>
      <c r="J5" s="212"/>
      <c r="K5" s="213"/>
      <c r="L5" s="212"/>
      <c r="M5" s="212"/>
      <c r="N5" s="212"/>
    </row>
    <row r="6" spans="1:18" s="7" customFormat="1" ht="16.5" customHeight="1" thickBot="1" x14ac:dyDescent="0.3">
      <c r="B6" s="394"/>
      <c r="C6" s="394"/>
      <c r="D6" s="394"/>
      <c r="E6" s="394"/>
      <c r="F6" s="394"/>
      <c r="G6" s="394"/>
      <c r="H6" s="394"/>
      <c r="J6" s="188" t="s">
        <v>158</v>
      </c>
      <c r="K6" s="189"/>
      <c r="L6" s="189"/>
      <c r="M6" s="396" t="s">
        <v>159</v>
      </c>
      <c r="N6" s="397"/>
      <c r="O6" s="397"/>
      <c r="P6" s="397"/>
      <c r="Q6" s="397"/>
      <c r="R6" s="398"/>
    </row>
    <row r="7" spans="1:18" s="1" customFormat="1" ht="15" customHeight="1" x14ac:dyDescent="0.25">
      <c r="B7" s="565" t="s">
        <v>7</v>
      </c>
      <c r="C7" s="566"/>
      <c r="D7" s="509" t="str">
        <f>'Cost Estimate'!E8</f>
        <v>R5 - Navan Road - Dublin</v>
      </c>
      <c r="E7" s="509"/>
      <c r="F7" s="509"/>
      <c r="G7" s="509"/>
      <c r="H7" s="510"/>
      <c r="J7" s="200"/>
      <c r="K7" s="216"/>
      <c r="L7" s="200"/>
      <c r="M7" s="200"/>
      <c r="N7" s="200"/>
    </row>
    <row r="8" spans="1:18" s="1" customFormat="1" ht="6.75" customHeight="1" x14ac:dyDescent="0.25">
      <c r="B8" s="5"/>
      <c r="H8" s="2"/>
      <c r="J8" s="200"/>
      <c r="K8" s="216"/>
      <c r="L8" s="200"/>
      <c r="M8" s="200"/>
      <c r="N8" s="200"/>
    </row>
    <row r="9" spans="1:18" s="1" customFormat="1" ht="15" customHeight="1" x14ac:dyDescent="0.25">
      <c r="B9" s="532" t="s">
        <v>102</v>
      </c>
      <c r="C9" s="293"/>
      <c r="D9" s="562" t="str">
        <f>'Cost Estimate'!E10</f>
        <v>DLR/22/001 5G</v>
      </c>
      <c r="E9" s="562"/>
      <c r="F9" s="562"/>
      <c r="G9" s="562"/>
      <c r="H9" s="563"/>
      <c r="J9" s="200"/>
      <c r="K9" s="216"/>
      <c r="L9" s="200"/>
      <c r="M9" s="200"/>
      <c r="N9" s="200"/>
    </row>
    <row r="10" spans="1:18" s="1" customFormat="1" ht="6.75" customHeight="1" thickBot="1" x14ac:dyDescent="0.3">
      <c r="B10" s="3"/>
      <c r="C10" s="8"/>
      <c r="D10" s="8"/>
      <c r="E10" s="8"/>
      <c r="F10" s="8"/>
      <c r="G10" s="8"/>
      <c r="H10" s="11"/>
      <c r="J10" s="200"/>
      <c r="K10" s="216"/>
      <c r="L10" s="200"/>
      <c r="M10" s="200"/>
      <c r="N10" s="200"/>
    </row>
    <row r="11" spans="1:18" s="16" customFormat="1" ht="12.75" x14ac:dyDescent="0.2">
      <c r="B11" s="70" t="s">
        <v>106</v>
      </c>
      <c r="C11" s="46"/>
      <c r="D11" s="46"/>
      <c r="E11" s="46"/>
      <c r="F11" s="46"/>
      <c r="G11" s="46"/>
      <c r="H11" s="47"/>
      <c r="I11" s="17"/>
      <c r="J11" s="210" t="s">
        <v>215</v>
      </c>
      <c r="K11" s="217"/>
      <c r="L11" s="20"/>
      <c r="M11" s="20"/>
      <c r="N11" s="21"/>
    </row>
    <row r="12" spans="1:18" s="16" customFormat="1" ht="7.5" customHeight="1" x14ac:dyDescent="0.2">
      <c r="B12" s="48"/>
      <c r="C12" s="45"/>
      <c r="D12" s="45"/>
      <c r="E12" s="45"/>
      <c r="F12" s="45"/>
      <c r="G12" s="45"/>
      <c r="H12" s="49"/>
      <c r="I12" s="17"/>
      <c r="J12" s="20"/>
      <c r="K12" s="218"/>
      <c r="L12" s="20"/>
      <c r="M12" s="20"/>
      <c r="N12" s="21"/>
    </row>
    <row r="13" spans="1:18" s="22" customFormat="1" ht="14.25" customHeight="1" x14ac:dyDescent="0.2">
      <c r="B13" s="553" t="s">
        <v>46</v>
      </c>
      <c r="C13" s="530" t="s">
        <v>47</v>
      </c>
      <c r="D13" s="530"/>
      <c r="E13" s="559" t="s">
        <v>125</v>
      </c>
      <c r="F13" s="530" t="s">
        <v>103</v>
      </c>
      <c r="G13" s="567" t="s">
        <v>51</v>
      </c>
      <c r="H13" s="568"/>
      <c r="I13" s="23"/>
      <c r="J13" s="201"/>
      <c r="K13" s="217"/>
      <c r="L13" s="201"/>
      <c r="M13" s="201"/>
      <c r="N13" s="24"/>
    </row>
    <row r="14" spans="1:18" s="19" customFormat="1" ht="39.6" customHeight="1" x14ac:dyDescent="0.2">
      <c r="A14" s="18"/>
      <c r="B14" s="553"/>
      <c r="C14" s="530"/>
      <c r="D14" s="530"/>
      <c r="E14" s="559"/>
      <c r="F14" s="530"/>
      <c r="G14" s="68" t="s">
        <v>48</v>
      </c>
      <c r="H14" s="69" t="s">
        <v>12</v>
      </c>
      <c r="I14" s="18"/>
      <c r="K14" s="218"/>
    </row>
    <row r="15" spans="1:18" s="21" customFormat="1" ht="15" customHeight="1" x14ac:dyDescent="0.2">
      <c r="A15" s="16"/>
      <c r="B15" s="50">
        <v>1</v>
      </c>
      <c r="C15" s="555" t="s">
        <v>8</v>
      </c>
      <c r="D15" s="555"/>
      <c r="E15" s="148">
        <v>895000</v>
      </c>
      <c r="F15" s="58">
        <f>SUM('Cost Estimate'!K49:L49)</f>
        <v>867675</v>
      </c>
      <c r="G15" s="43">
        <f>F15-E15</f>
        <v>-27325</v>
      </c>
      <c r="H15" s="165">
        <f>IF(E15,G15/E15,0)</f>
        <v>-3.0530726256983241E-2</v>
      </c>
      <c r="I15" s="17"/>
      <c r="J15" s="210" t="s">
        <v>205</v>
      </c>
      <c r="K15" s="218"/>
      <c r="L15" s="20"/>
      <c r="M15" s="20"/>
    </row>
    <row r="16" spans="1:18" s="21" customFormat="1" ht="15" customHeight="1" x14ac:dyDescent="0.2">
      <c r="A16" s="16"/>
      <c r="B16" s="50">
        <v>2</v>
      </c>
      <c r="C16" s="555" t="s">
        <v>52</v>
      </c>
      <c r="D16" s="555"/>
      <c r="E16" s="148">
        <v>65000</v>
      </c>
      <c r="F16" s="58">
        <f>SUM('Cost Estimate'!K60:L60)</f>
        <v>65000</v>
      </c>
      <c r="G16" s="43">
        <f t="shared" ref="G16:G26" si="0">F16-E16</f>
        <v>0</v>
      </c>
      <c r="H16" s="165">
        <f t="shared" ref="H16:H27" si="1">IF(E16,G16/E16,0)</f>
        <v>0</v>
      </c>
      <c r="I16" s="17"/>
      <c r="J16" s="210" t="s">
        <v>205</v>
      </c>
      <c r="K16" s="219"/>
      <c r="L16" s="20"/>
      <c r="M16" s="20"/>
    </row>
    <row r="17" spans="1:18" s="21" customFormat="1" ht="15" customHeight="1" x14ac:dyDescent="0.2">
      <c r="A17" s="16"/>
      <c r="B17" s="50">
        <v>3</v>
      </c>
      <c r="C17" s="555" t="s">
        <v>84</v>
      </c>
      <c r="D17" s="555"/>
      <c r="E17" s="148">
        <v>44750</v>
      </c>
      <c r="F17" s="58">
        <f>SUM('Cost Estimate'!K64:L64)</f>
        <v>43383.75</v>
      </c>
      <c r="G17" s="43">
        <f t="shared" si="0"/>
        <v>-1366.25</v>
      </c>
      <c r="H17" s="165">
        <f t="shared" si="1"/>
        <v>-3.0530726256983241E-2</v>
      </c>
      <c r="I17" s="17"/>
      <c r="J17" s="210" t="s">
        <v>205</v>
      </c>
      <c r="K17" s="219"/>
      <c r="L17" s="20"/>
      <c r="M17" s="20"/>
    </row>
    <row r="18" spans="1:18" s="21" customFormat="1" ht="15" customHeight="1" x14ac:dyDescent="0.2">
      <c r="A18" s="16"/>
      <c r="B18" s="50">
        <v>4</v>
      </c>
      <c r="C18" s="555" t="s">
        <v>13</v>
      </c>
      <c r="D18" s="555"/>
      <c r="E18" s="148">
        <v>67500</v>
      </c>
      <c r="F18" s="58">
        <f>SUM('Cost Estimate'!K73:L73)</f>
        <v>67500</v>
      </c>
      <c r="G18" s="43">
        <f t="shared" si="0"/>
        <v>0</v>
      </c>
      <c r="H18" s="165">
        <f t="shared" si="1"/>
        <v>0</v>
      </c>
      <c r="I18" s="17"/>
      <c r="J18" s="210" t="s">
        <v>205</v>
      </c>
      <c r="K18" s="219"/>
      <c r="L18" s="20"/>
      <c r="M18" s="20"/>
    </row>
    <row r="19" spans="1:18" s="21" customFormat="1" ht="15" customHeight="1" x14ac:dyDescent="0.2">
      <c r="A19" s="16"/>
      <c r="B19" s="50">
        <v>5</v>
      </c>
      <c r="C19" s="555" t="s">
        <v>94</v>
      </c>
      <c r="D19" s="555"/>
      <c r="E19" s="148">
        <v>50237.5</v>
      </c>
      <c r="F19" s="58">
        <f>SUM('Cost Estimate'!K76:L76)</f>
        <v>48802.9375</v>
      </c>
      <c r="G19" s="43">
        <f t="shared" ref="G19" si="2">F19-E19</f>
        <v>-1434.5625</v>
      </c>
      <c r="H19" s="165">
        <f t="shared" si="1"/>
        <v>-2.8555610848469769E-2</v>
      </c>
      <c r="I19" s="17"/>
      <c r="J19" s="210" t="s">
        <v>205</v>
      </c>
      <c r="K19" s="219"/>
      <c r="L19" s="20"/>
      <c r="M19" s="20"/>
    </row>
    <row r="20" spans="1:18" s="21" customFormat="1" ht="15" customHeight="1" x14ac:dyDescent="0.2">
      <c r="A20" s="16"/>
      <c r="B20" s="50">
        <v>6</v>
      </c>
      <c r="C20" s="555" t="s">
        <v>23</v>
      </c>
      <c r="D20" s="555"/>
      <c r="E20" s="148"/>
      <c r="F20" s="58">
        <f>SUM('Cost Estimate'!K77:L77)</f>
        <v>134838.44</v>
      </c>
      <c r="G20" s="43">
        <f t="shared" si="0"/>
        <v>134838.44</v>
      </c>
      <c r="H20" s="165">
        <f t="shared" si="1"/>
        <v>0</v>
      </c>
      <c r="I20" s="17"/>
      <c r="J20" s="210" t="s">
        <v>205</v>
      </c>
      <c r="K20" s="219"/>
      <c r="L20" s="20"/>
      <c r="M20" s="20"/>
    </row>
    <row r="21" spans="1:18" s="21" customFormat="1" ht="15" customHeight="1" x14ac:dyDescent="0.2">
      <c r="A21" s="16"/>
      <c r="B21" s="50">
        <v>7</v>
      </c>
      <c r="C21" s="555" t="s">
        <v>88</v>
      </c>
      <c r="D21" s="555"/>
      <c r="E21" s="148">
        <v>381645.75</v>
      </c>
      <c r="F21" s="58">
        <f>SUM('Cost Estimate'!K78:L78)</f>
        <v>269050.42958</v>
      </c>
      <c r="G21" s="43">
        <f t="shared" si="0"/>
        <v>-112595.32042</v>
      </c>
      <c r="H21" s="165">
        <f t="shared" si="1"/>
        <v>-0.29502574159413542</v>
      </c>
      <c r="I21" s="17"/>
      <c r="J21" s="210" t="s">
        <v>205</v>
      </c>
      <c r="K21" s="219"/>
      <c r="L21" s="20"/>
      <c r="M21" s="20"/>
    </row>
    <row r="22" spans="1:18" s="21" customFormat="1" ht="15" customHeight="1" x14ac:dyDescent="0.2">
      <c r="A22" s="16"/>
      <c r="B22" s="50">
        <v>8</v>
      </c>
      <c r="C22" s="555" t="s">
        <v>217</v>
      </c>
      <c r="D22" s="555"/>
      <c r="E22" s="148">
        <v>12000</v>
      </c>
      <c r="F22" s="58">
        <f>SUM('Cost Estimate'!K79:L79)</f>
        <v>11597.001275000001</v>
      </c>
      <c r="G22" s="43">
        <f t="shared" ref="G22" si="3">F22-E22</f>
        <v>-402.99872499999947</v>
      </c>
      <c r="H22" s="165">
        <f t="shared" ref="H22" si="4">IF(E22,G22/E22,0)</f>
        <v>-3.3583227083333292E-2</v>
      </c>
      <c r="I22" s="17"/>
      <c r="J22" s="210" t="s">
        <v>205</v>
      </c>
      <c r="K22" s="219"/>
      <c r="L22" s="20"/>
      <c r="M22" s="20"/>
    </row>
    <row r="23" spans="1:18" s="21" customFormat="1" ht="15" customHeight="1" x14ac:dyDescent="0.2">
      <c r="A23" s="16"/>
      <c r="B23" s="50">
        <v>9</v>
      </c>
      <c r="C23" s="555" t="s">
        <v>83</v>
      </c>
      <c r="D23" s="555"/>
      <c r="E23" s="164">
        <f>SUM(E15:E22)</f>
        <v>1516133.25</v>
      </c>
      <c r="F23" s="58">
        <f>SUM('Cost Estimate'!K84:L84)</f>
        <v>1507847.5583549999</v>
      </c>
      <c r="G23" s="43">
        <f t="shared" si="0"/>
        <v>-8285.6916450001299</v>
      </c>
      <c r="H23" s="165">
        <f t="shared" si="1"/>
        <v>-5.4650154562602788E-3</v>
      </c>
      <c r="I23" s="17"/>
      <c r="J23" s="210" t="s">
        <v>205</v>
      </c>
      <c r="K23" s="219"/>
      <c r="L23" s="20"/>
      <c r="M23" s="20"/>
    </row>
    <row r="24" spans="1:18" s="21" customFormat="1" ht="15" customHeight="1" x14ac:dyDescent="0.2">
      <c r="A24" s="16"/>
      <c r="B24" s="223">
        <v>10</v>
      </c>
      <c r="C24" s="224" t="s">
        <v>208</v>
      </c>
      <c r="D24" s="225"/>
      <c r="E24" s="148">
        <v>182864.59</v>
      </c>
      <c r="F24" s="58">
        <f>SUM('Cost Estimate'!K86:L86)</f>
        <v>185671.92037792498</v>
      </c>
      <c r="G24" s="43">
        <f t="shared" si="0"/>
        <v>2807.3303779249836</v>
      </c>
      <c r="H24" s="165">
        <f t="shared" si="1"/>
        <v>1.5351962771605939E-2</v>
      </c>
      <c r="I24" s="17"/>
      <c r="J24" s="210" t="s">
        <v>205</v>
      </c>
      <c r="K24" s="222"/>
      <c r="L24" s="222"/>
      <c r="M24" s="190"/>
      <c r="N24" s="190"/>
      <c r="O24" s="190"/>
      <c r="P24" s="190"/>
      <c r="Q24" s="190"/>
      <c r="R24" s="190"/>
    </row>
    <row r="25" spans="1:18" s="21" customFormat="1" ht="15" customHeight="1" x14ac:dyDescent="0.2">
      <c r="A25" s="16"/>
      <c r="B25" s="223">
        <v>11</v>
      </c>
      <c r="C25" s="224" t="s">
        <v>209</v>
      </c>
      <c r="D25" s="225"/>
      <c r="E25" s="148">
        <v>14950</v>
      </c>
      <c r="F25" s="58">
        <f>SUM('Cost Estimate'!K87:L87)</f>
        <v>14950</v>
      </c>
      <c r="G25" s="43">
        <f t="shared" si="0"/>
        <v>0</v>
      </c>
      <c r="H25" s="165">
        <f t="shared" si="1"/>
        <v>0</v>
      </c>
      <c r="I25" s="17"/>
      <c r="J25" s="210" t="s">
        <v>205</v>
      </c>
      <c r="K25" s="222"/>
      <c r="L25" s="222"/>
      <c r="M25" s="190"/>
      <c r="N25" s="190"/>
      <c r="O25" s="190"/>
      <c r="P25" s="190"/>
      <c r="Q25" s="190"/>
      <c r="R25" s="190"/>
    </row>
    <row r="26" spans="1:18" s="21" customFormat="1" ht="15" customHeight="1" x14ac:dyDescent="0.2">
      <c r="A26" s="16"/>
      <c r="B26" s="223">
        <v>12</v>
      </c>
      <c r="C26" s="564" t="s">
        <v>210</v>
      </c>
      <c r="D26" s="561"/>
      <c r="E26" s="148">
        <v>0</v>
      </c>
      <c r="F26" s="58">
        <f>SUM('Cost Estimate'!K88:L89)</f>
        <v>0</v>
      </c>
      <c r="G26" s="43">
        <f t="shared" si="0"/>
        <v>0</v>
      </c>
      <c r="H26" s="165">
        <f t="shared" si="1"/>
        <v>0</v>
      </c>
      <c r="I26" s="17"/>
      <c r="J26" s="210" t="s">
        <v>205</v>
      </c>
      <c r="K26" s="222"/>
      <c r="L26" s="222"/>
      <c r="M26" s="190"/>
      <c r="N26" s="190"/>
      <c r="O26" s="190"/>
      <c r="P26" s="190"/>
      <c r="Q26" s="190"/>
      <c r="R26" s="190"/>
    </row>
    <row r="27" spans="1:18" s="21" customFormat="1" ht="15" customHeight="1" x14ac:dyDescent="0.2">
      <c r="A27" s="16"/>
      <c r="B27" s="223">
        <v>13</v>
      </c>
      <c r="C27" s="560" t="s">
        <v>211</v>
      </c>
      <c r="D27" s="561"/>
      <c r="E27" s="226">
        <f>SUM(E23:E26)</f>
        <v>1713947.84</v>
      </c>
      <c r="F27" s="227">
        <f>SUM(F23:F26)</f>
        <v>1708469.4787329249</v>
      </c>
      <c r="G27" s="228">
        <f>F27-E27</f>
        <v>-5478.3612670751754</v>
      </c>
      <c r="H27" s="165">
        <f t="shared" si="1"/>
        <v>-3.1963407165734839E-3</v>
      </c>
      <c r="I27" s="17"/>
      <c r="J27" s="210"/>
      <c r="K27" s="222"/>
      <c r="L27" s="222"/>
      <c r="M27" s="190"/>
      <c r="N27" s="190"/>
      <c r="O27" s="190"/>
      <c r="P27" s="190"/>
      <c r="Q27" s="190"/>
      <c r="R27" s="190"/>
    </row>
    <row r="28" spans="1:18" s="16" customFormat="1" ht="6.75" customHeight="1" thickBot="1" x14ac:dyDescent="0.25">
      <c r="B28" s="51"/>
      <c r="C28" s="366"/>
      <c r="D28" s="366"/>
      <c r="E28" s="52"/>
      <c r="F28" s="52"/>
      <c r="G28" s="52"/>
      <c r="H28" s="53"/>
      <c r="I28" s="17"/>
      <c r="J28" s="20"/>
      <c r="K28" s="219"/>
      <c r="L28" s="20"/>
      <c r="M28" s="20"/>
      <c r="N28" s="21"/>
    </row>
    <row r="29" spans="1:18" s="21" customFormat="1" ht="15.75" customHeight="1" x14ac:dyDescent="0.2">
      <c r="A29" s="16"/>
      <c r="B29" s="570" t="s">
        <v>49</v>
      </c>
      <c r="C29" s="571"/>
      <c r="D29" s="571"/>
      <c r="E29" s="571"/>
      <c r="F29" s="571"/>
      <c r="G29" s="571"/>
      <c r="H29" s="572"/>
      <c r="I29" s="17"/>
      <c r="J29" s="20"/>
      <c r="K29" s="219"/>
      <c r="L29" s="20"/>
      <c r="M29" s="20"/>
    </row>
    <row r="30" spans="1:18" s="22" customFormat="1" ht="14.25" customHeight="1" x14ac:dyDescent="0.2">
      <c r="B30" s="553" t="s">
        <v>46</v>
      </c>
      <c r="C30" s="530" t="s">
        <v>47</v>
      </c>
      <c r="D30" s="530"/>
      <c r="E30" s="554" t="str">
        <f>E13</f>
        <v>Select Previous Cost Estimate</v>
      </c>
      <c r="F30" s="530" t="s">
        <v>103</v>
      </c>
      <c r="G30" s="567" t="s">
        <v>51</v>
      </c>
      <c r="H30" s="568"/>
      <c r="I30" s="23"/>
      <c r="J30" s="201"/>
      <c r="K30" s="220"/>
      <c r="L30" s="201"/>
      <c r="M30" s="201"/>
      <c r="N30" s="24"/>
    </row>
    <row r="31" spans="1:18" s="19" customFormat="1" ht="32.450000000000003" customHeight="1" x14ac:dyDescent="0.2">
      <c r="A31" s="18"/>
      <c r="B31" s="553"/>
      <c r="C31" s="530"/>
      <c r="D31" s="530"/>
      <c r="E31" s="554"/>
      <c r="F31" s="530"/>
      <c r="G31" s="68" t="s">
        <v>36</v>
      </c>
      <c r="H31" s="69" t="s">
        <v>12</v>
      </c>
      <c r="I31" s="18"/>
      <c r="K31" s="221"/>
    </row>
    <row r="32" spans="1:18" s="21" customFormat="1" ht="15" customHeight="1" x14ac:dyDescent="0.2">
      <c r="A32" s="16"/>
      <c r="B32" s="50">
        <v>1</v>
      </c>
      <c r="C32" s="555" t="s">
        <v>50</v>
      </c>
      <c r="D32" s="555"/>
      <c r="E32" s="160">
        <v>4</v>
      </c>
      <c r="F32" s="59">
        <f>SUM('Cost Estimate'!K28:L28)</f>
        <v>4</v>
      </c>
      <c r="G32" s="44">
        <f>F32-E32</f>
        <v>0</v>
      </c>
      <c r="H32" s="165">
        <f>IF(E32,G32/E32,0)</f>
        <v>0</v>
      </c>
      <c r="I32" s="17"/>
      <c r="J32" s="210" t="s">
        <v>206</v>
      </c>
      <c r="K32" s="219"/>
      <c r="L32" s="20"/>
      <c r="M32" s="20"/>
    </row>
    <row r="33" spans="1:13" s="21" customFormat="1" ht="6.75" customHeight="1" thickBot="1" x14ac:dyDescent="0.25">
      <c r="A33" s="16"/>
      <c r="B33" s="54"/>
      <c r="C33" s="4"/>
      <c r="D33" s="4"/>
      <c r="E33" s="52"/>
      <c r="F33" s="52"/>
      <c r="G33" s="52"/>
      <c r="H33" s="53"/>
      <c r="I33" s="17"/>
      <c r="J33" s="20"/>
      <c r="K33" s="219"/>
      <c r="L33" s="20"/>
      <c r="M33" s="20"/>
    </row>
    <row r="34" spans="1:13" s="21" customFormat="1" ht="6.75" customHeight="1" x14ac:dyDescent="0.2">
      <c r="A34" s="16"/>
      <c r="B34" s="55"/>
      <c r="C34" s="10"/>
      <c r="D34" s="10"/>
      <c r="E34" s="56"/>
      <c r="F34" s="56"/>
      <c r="G34" s="56"/>
      <c r="H34" s="57"/>
      <c r="I34" s="17"/>
      <c r="J34" s="20"/>
      <c r="K34" s="219"/>
      <c r="L34" s="20"/>
      <c r="M34" s="20"/>
    </row>
    <row r="35" spans="1:13" s="21" customFormat="1" ht="12.75" x14ac:dyDescent="0.2">
      <c r="A35" s="16"/>
      <c r="B35" s="37" t="s">
        <v>45</v>
      </c>
      <c r="C35" s="9"/>
      <c r="D35" s="9"/>
      <c r="E35" s="38"/>
      <c r="F35" s="38"/>
      <c r="G35" s="38"/>
      <c r="H35" s="39"/>
      <c r="I35" s="17"/>
      <c r="J35" s="20"/>
      <c r="K35" s="219"/>
      <c r="L35" s="20"/>
      <c r="M35" s="20"/>
    </row>
    <row r="36" spans="1:13" s="21" customFormat="1" ht="30" customHeight="1" x14ac:dyDescent="0.2">
      <c r="A36" s="16"/>
      <c r="B36" s="551" t="s">
        <v>89</v>
      </c>
      <c r="C36" s="300"/>
      <c r="D36" s="300"/>
      <c r="E36" s="300"/>
      <c r="F36" s="300"/>
      <c r="G36" s="300"/>
      <c r="H36" s="552"/>
      <c r="I36" s="17"/>
      <c r="J36" s="20"/>
      <c r="K36" s="219"/>
      <c r="L36" s="20"/>
      <c r="M36" s="20"/>
    </row>
    <row r="37" spans="1:13" s="21" customFormat="1" ht="15" customHeight="1" x14ac:dyDescent="0.2">
      <c r="A37" s="16"/>
      <c r="B37" s="556"/>
      <c r="C37" s="557"/>
      <c r="D37" s="557"/>
      <c r="E37" s="557"/>
      <c r="F37" s="557"/>
      <c r="G37" s="557"/>
      <c r="H37" s="558"/>
      <c r="I37" s="17"/>
      <c r="J37" s="210" t="s">
        <v>207</v>
      </c>
      <c r="K37" s="219"/>
      <c r="L37" s="20"/>
      <c r="M37" s="20"/>
    </row>
    <row r="38" spans="1:13" s="21" customFormat="1" ht="15" customHeight="1" x14ac:dyDescent="0.2">
      <c r="A38" s="16"/>
      <c r="B38" s="556"/>
      <c r="C38" s="557"/>
      <c r="D38" s="557"/>
      <c r="E38" s="557"/>
      <c r="F38" s="557"/>
      <c r="G38" s="557"/>
      <c r="H38" s="558"/>
      <c r="I38" s="17"/>
      <c r="J38" s="20"/>
      <c r="K38" s="219"/>
      <c r="L38" s="20"/>
      <c r="M38" s="20"/>
    </row>
    <row r="39" spans="1:13" s="21" customFormat="1" ht="15" customHeight="1" x14ac:dyDescent="0.2">
      <c r="A39" s="16"/>
      <c r="B39" s="556"/>
      <c r="C39" s="557"/>
      <c r="D39" s="557"/>
      <c r="E39" s="557"/>
      <c r="F39" s="557"/>
      <c r="G39" s="557"/>
      <c r="H39" s="558"/>
      <c r="I39" s="17"/>
      <c r="J39" s="20"/>
      <c r="K39" s="219"/>
      <c r="L39" s="20"/>
      <c r="M39" s="20"/>
    </row>
    <row r="40" spans="1:13" s="21" customFormat="1" ht="15" customHeight="1" x14ac:dyDescent="0.2">
      <c r="A40" s="16"/>
      <c r="B40" s="556"/>
      <c r="C40" s="557"/>
      <c r="D40" s="557"/>
      <c r="E40" s="557"/>
      <c r="F40" s="557"/>
      <c r="G40" s="557"/>
      <c r="H40" s="558"/>
      <c r="I40" s="17"/>
      <c r="J40" s="20"/>
      <c r="K40" s="219"/>
      <c r="L40" s="20"/>
      <c r="M40" s="20"/>
    </row>
    <row r="41" spans="1:13" s="21" customFormat="1" ht="15" customHeight="1" x14ac:dyDescent="0.2">
      <c r="A41" s="16"/>
      <c r="B41" s="556"/>
      <c r="C41" s="557"/>
      <c r="D41" s="557"/>
      <c r="E41" s="557"/>
      <c r="F41" s="557"/>
      <c r="G41" s="557"/>
      <c r="H41" s="558"/>
      <c r="I41" s="17"/>
      <c r="J41" s="20"/>
      <c r="K41" s="219"/>
      <c r="L41" s="20"/>
      <c r="M41" s="20"/>
    </row>
    <row r="42" spans="1:13" s="21" customFormat="1" ht="15" customHeight="1" x14ac:dyDescent="0.2">
      <c r="A42" s="16"/>
      <c r="B42" s="556"/>
      <c r="C42" s="557"/>
      <c r="D42" s="557"/>
      <c r="E42" s="557"/>
      <c r="F42" s="557"/>
      <c r="G42" s="557"/>
      <c r="H42" s="558"/>
      <c r="I42" s="17"/>
      <c r="J42" s="20"/>
      <c r="K42" s="219"/>
      <c r="L42" s="20"/>
      <c r="M42" s="20"/>
    </row>
    <row r="43" spans="1:13" s="21" customFormat="1" ht="15" customHeight="1" x14ac:dyDescent="0.2">
      <c r="A43" s="16"/>
      <c r="B43" s="556"/>
      <c r="C43" s="557"/>
      <c r="D43" s="557"/>
      <c r="E43" s="557"/>
      <c r="F43" s="557"/>
      <c r="G43" s="557"/>
      <c r="H43" s="558"/>
      <c r="I43" s="17"/>
      <c r="J43" s="20"/>
      <c r="K43" s="219"/>
      <c r="L43" s="20"/>
      <c r="M43" s="20"/>
    </row>
    <row r="44" spans="1:13" s="21" customFormat="1" ht="15" customHeight="1" x14ac:dyDescent="0.2">
      <c r="A44" s="16"/>
      <c r="B44" s="556"/>
      <c r="C44" s="557"/>
      <c r="D44" s="557"/>
      <c r="E44" s="557"/>
      <c r="F44" s="557"/>
      <c r="G44" s="557"/>
      <c r="H44" s="558"/>
      <c r="I44" s="17"/>
      <c r="J44" s="20"/>
      <c r="K44" s="219"/>
      <c r="L44" s="20"/>
      <c r="M44" s="20"/>
    </row>
    <row r="45" spans="1:13" s="21" customFormat="1" ht="15" customHeight="1" x14ac:dyDescent="0.2">
      <c r="A45" s="16"/>
      <c r="B45" s="556"/>
      <c r="C45" s="557"/>
      <c r="D45" s="557"/>
      <c r="E45" s="557"/>
      <c r="F45" s="557"/>
      <c r="G45" s="557"/>
      <c r="H45" s="558"/>
      <c r="I45" s="17"/>
      <c r="J45" s="20"/>
      <c r="K45" s="219"/>
      <c r="L45" s="20"/>
      <c r="M45" s="20"/>
    </row>
    <row r="46" spans="1:13" s="21" customFormat="1" ht="15" customHeight="1" x14ac:dyDescent="0.2">
      <c r="A46" s="16"/>
      <c r="B46" s="556"/>
      <c r="C46" s="557"/>
      <c r="D46" s="557"/>
      <c r="E46" s="557"/>
      <c r="F46" s="557"/>
      <c r="G46" s="557"/>
      <c r="H46" s="558"/>
      <c r="I46" s="17"/>
      <c r="J46" s="20"/>
      <c r="K46" s="219"/>
      <c r="L46" s="20"/>
      <c r="M46" s="20"/>
    </row>
    <row r="47" spans="1:13" s="21" customFormat="1" ht="15" customHeight="1" x14ac:dyDescent="0.2">
      <c r="A47" s="16"/>
      <c r="B47" s="556"/>
      <c r="C47" s="557"/>
      <c r="D47" s="557"/>
      <c r="E47" s="557"/>
      <c r="F47" s="557"/>
      <c r="G47" s="557"/>
      <c r="H47" s="558"/>
      <c r="I47" s="17"/>
      <c r="J47" s="20"/>
      <c r="K47" s="219"/>
      <c r="L47" s="20"/>
      <c r="M47" s="20"/>
    </row>
    <row r="48" spans="1:13" s="21" customFormat="1" ht="15" customHeight="1" x14ac:dyDescent="0.2">
      <c r="A48" s="16"/>
      <c r="B48" s="556"/>
      <c r="C48" s="557"/>
      <c r="D48" s="557"/>
      <c r="E48" s="557"/>
      <c r="F48" s="557"/>
      <c r="G48" s="557"/>
      <c r="H48" s="558"/>
      <c r="I48" s="17"/>
      <c r="J48" s="20"/>
      <c r="K48" s="219"/>
      <c r="L48" s="20"/>
      <c r="M48" s="20"/>
    </row>
    <row r="49" spans="1:15" s="16" customFormat="1" ht="15.75" customHeight="1" thickBot="1" x14ac:dyDescent="0.25">
      <c r="B49" s="556"/>
      <c r="C49" s="557"/>
      <c r="D49" s="557"/>
      <c r="E49" s="557"/>
      <c r="F49" s="557"/>
      <c r="G49" s="557"/>
      <c r="H49" s="558"/>
      <c r="I49" s="17"/>
      <c r="J49" s="20"/>
      <c r="K49" s="219"/>
      <c r="L49" s="20"/>
      <c r="M49" s="20"/>
      <c r="N49" s="21"/>
    </row>
    <row r="50" spans="1:15" s="21" customFormat="1" ht="6.75" customHeight="1" thickBot="1" x14ac:dyDescent="0.25">
      <c r="A50" s="16"/>
      <c r="B50" s="29"/>
      <c r="C50" s="30"/>
      <c r="D50" s="30"/>
      <c r="E50" s="30"/>
      <c r="F50" s="30"/>
      <c r="G50" s="30"/>
      <c r="H50" s="31"/>
      <c r="I50" s="17"/>
      <c r="J50" s="20"/>
      <c r="K50" s="219"/>
      <c r="L50" s="20"/>
      <c r="M50" s="20"/>
    </row>
    <row r="51" spans="1:15" s="24" customFormat="1" ht="12.75" x14ac:dyDescent="0.2">
      <c r="A51" s="22"/>
      <c r="B51" s="66" t="s">
        <v>73</v>
      </c>
      <c r="C51" s="569" t="s">
        <v>3</v>
      </c>
      <c r="D51" s="569"/>
      <c r="E51" s="569"/>
      <c r="F51" s="28" t="s">
        <v>39</v>
      </c>
      <c r="G51" s="28" t="s">
        <v>40</v>
      </c>
      <c r="H51" s="67" t="s">
        <v>6</v>
      </c>
      <c r="I51" s="23"/>
      <c r="J51" s="201"/>
      <c r="K51" s="220"/>
      <c r="L51" s="201"/>
      <c r="M51" s="201"/>
    </row>
    <row r="52" spans="1:15" s="21" customFormat="1" ht="15" customHeight="1" x14ac:dyDescent="0.2">
      <c r="A52" s="16"/>
      <c r="B52" s="157"/>
      <c r="C52" s="528"/>
      <c r="D52" s="528"/>
      <c r="E52" s="528"/>
      <c r="F52" s="158" t="s">
        <v>179</v>
      </c>
      <c r="G52" s="158" t="s">
        <v>180</v>
      </c>
      <c r="H52" s="159">
        <v>44859</v>
      </c>
      <c r="I52" s="17"/>
      <c r="J52" s="408" t="s">
        <v>181</v>
      </c>
      <c r="K52" s="404"/>
      <c r="L52" s="404"/>
      <c r="M52" s="404"/>
      <c r="N52" s="404"/>
      <c r="O52" s="404"/>
    </row>
    <row r="53" spans="1:15" s="21" customFormat="1" ht="13.5" thickBot="1" x14ac:dyDescent="0.25">
      <c r="A53" s="16"/>
      <c r="B53" s="161"/>
      <c r="C53" s="550"/>
      <c r="D53" s="550"/>
      <c r="E53" s="550"/>
      <c r="F53" s="162"/>
      <c r="G53" s="162"/>
      <c r="H53" s="163"/>
      <c r="I53" s="17"/>
      <c r="J53" s="20"/>
      <c r="K53" s="219"/>
      <c r="L53" s="20"/>
      <c r="M53" s="20"/>
    </row>
    <row r="54" spans="1:15" s="21" customFormat="1" ht="6.75" customHeight="1" x14ac:dyDescent="0.2">
      <c r="A54" s="16"/>
      <c r="B54" s="17"/>
      <c r="C54" s="17"/>
      <c r="D54" s="17"/>
      <c r="E54" s="17"/>
      <c r="F54" s="17"/>
      <c r="G54" s="17"/>
      <c r="H54" s="17"/>
      <c r="I54" s="17"/>
      <c r="J54" s="20"/>
      <c r="K54" s="219"/>
      <c r="L54" s="20"/>
      <c r="M54" s="20"/>
    </row>
    <row r="55" spans="1:15" s="21" customFormat="1" ht="15" customHeight="1" x14ac:dyDescent="0.2">
      <c r="A55" s="16"/>
      <c r="B55" s="20"/>
      <c r="C55" s="20"/>
      <c r="D55" s="20"/>
      <c r="E55" s="20"/>
      <c r="F55" s="20"/>
      <c r="G55" s="20"/>
      <c r="H55" s="20"/>
      <c r="I55" s="17"/>
      <c r="J55" s="20"/>
      <c r="K55" s="219"/>
      <c r="L55" s="20"/>
      <c r="M55" s="20"/>
    </row>
  </sheetData>
  <sheetProtection algorithmName="SHA-512" hashValue="Ct1wOjKhyH3JX+UEGaFJidgRObk4NvLw8G1NQXwIEmsiGQACPCNaUPdNyeGNFWesvDQYLRk8+5y/+A+nf/6+dA==" saltValue="pHEE1yXUJ67f8rIYI+kfRQ==" spinCount="100000" sheet="1" selectLockedCells="1"/>
  <mergeCells count="36">
    <mergeCell ref="G30:H30"/>
    <mergeCell ref="G13:H13"/>
    <mergeCell ref="J52:O52"/>
    <mergeCell ref="C51:E51"/>
    <mergeCell ref="C52:E52"/>
    <mergeCell ref="F30:F31"/>
    <mergeCell ref="B29:H29"/>
    <mergeCell ref="C22:D22"/>
    <mergeCell ref="B3:H6"/>
    <mergeCell ref="C20:D20"/>
    <mergeCell ref="C18:D18"/>
    <mergeCell ref="C17:D17"/>
    <mergeCell ref="C28:D28"/>
    <mergeCell ref="C23:D23"/>
    <mergeCell ref="C13:D14"/>
    <mergeCell ref="D9:H9"/>
    <mergeCell ref="D7:H7"/>
    <mergeCell ref="B9:C9"/>
    <mergeCell ref="C26:D26"/>
    <mergeCell ref="B7:C7"/>
    <mergeCell ref="M6:R6"/>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s>
  <dataValidations count="1">
    <dataValidation type="list" allowBlank="1" showInputMessage="1" showErrorMessage="1" sqref="E13:E14">
      <formula1>$K$13:$K$15</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2023-07-28T15:06:42Z</dcterms:modified>
</cp:coreProperties>
</file>