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ownloads\Band 3 - WE\PH6_Construction &amp; Implementation\"/>
    </mc:Choice>
  </mc:AlternateContent>
  <bookViews>
    <workbookView xWindow="0" yWindow="0" windowWidth="28800" windowHeight="123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externalReferences>
    <externalReference r:id="rId5"/>
  </externalReferences>
  <definedNames>
    <definedName name="_xlnm.Print_Area" localSheetId="3">Comparison!$B$1:$Y$55</definedName>
    <definedName name="_xlnm.Print_Area" localSheetId="2">'Expenditure Profile'!$B$1:$AC$66</definedName>
    <definedName name="_xlnm.Print_Area" localSheetId="0">'Final Account Report'!$B$1:$AC$104</definedName>
    <definedName name="_xlnm.Print_Area" localSheetId="1">'PCD Summary'!#REF!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4" l="1"/>
  <c r="K27" i="14" s="1"/>
  <c r="L27" i="14" s="1"/>
  <c r="I26" i="14"/>
  <c r="K26" i="14" s="1"/>
  <c r="L26" i="14" s="1"/>
  <c r="I25" i="14"/>
  <c r="L25" i="14" s="1"/>
  <c r="I24" i="14"/>
  <c r="K24" i="14" s="1"/>
  <c r="L24" i="14" s="1"/>
  <c r="I23" i="14"/>
  <c r="K23" i="14" s="1"/>
  <c r="L23" i="14" s="1"/>
  <c r="I22" i="14"/>
  <c r="K22" i="14" s="1"/>
  <c r="L22" i="14" s="1"/>
  <c r="I21" i="14"/>
  <c r="K21" i="14" s="1"/>
  <c r="L21" i="14" s="1"/>
  <c r="I20" i="14"/>
  <c r="I19" i="14"/>
  <c r="K19" i="14" s="1"/>
  <c r="L19" i="14" s="1"/>
  <c r="I18" i="14"/>
  <c r="K18" i="14" s="1"/>
  <c r="L18" i="14" s="1"/>
  <c r="I17" i="14"/>
  <c r="K20" i="14"/>
  <c r="L20" i="14" s="1"/>
  <c r="L30" i="14"/>
  <c r="I28" i="14" l="1"/>
  <c r="K17" i="14"/>
  <c r="L17" i="14" s="1"/>
  <c r="L32" i="14" s="1"/>
  <c r="K85" i="12" l="1"/>
  <c r="K58" i="12"/>
  <c r="K66" i="12" s="1"/>
  <c r="K56" i="12"/>
  <c r="E24" i="9"/>
  <c r="K54" i="12"/>
  <c r="H25" i="9" l="1"/>
  <c r="G20" i="9"/>
  <c r="H20" i="9" s="1"/>
  <c r="E22" i="9"/>
  <c r="E26" i="9" l="1"/>
  <c r="E23" i="9"/>
  <c r="G19" i="9"/>
  <c r="G18" i="9"/>
  <c r="F15" i="9" l="1"/>
  <c r="G15" i="9" s="1"/>
  <c r="K83" i="12"/>
  <c r="F21" i="9" s="1"/>
  <c r="G21" i="9" s="1"/>
  <c r="K69" i="12"/>
  <c r="H21" i="9"/>
  <c r="H19" i="9"/>
  <c r="H18" i="9"/>
  <c r="F95" i="12"/>
  <c r="D9" i="9" l="1"/>
  <c r="D7" i="9"/>
  <c r="E9" i="13"/>
  <c r="E7" i="13"/>
  <c r="F32" i="9" l="1"/>
  <c r="G32" i="9" s="1"/>
  <c r="H32" i="9" s="1"/>
  <c r="F16" i="9"/>
  <c r="G16" i="9" s="1"/>
  <c r="H16" i="9" s="1"/>
  <c r="F14" i="9"/>
  <c r="G14" i="9" s="1"/>
  <c r="H15" i="9" l="1"/>
  <c r="K89" i="12"/>
  <c r="J88" i="12"/>
  <c r="J87" i="12"/>
  <c r="K87" i="12" s="1"/>
  <c r="F25" i="9" l="1"/>
  <c r="G25" i="9" s="1"/>
  <c r="F23" i="9"/>
  <c r="G23" i="9" s="1"/>
  <c r="H23" i="9" s="1"/>
  <c r="E13" i="13"/>
  <c r="K88" i="12" l="1"/>
  <c r="F24" i="9" l="1"/>
  <c r="G24" i="9" s="1"/>
  <c r="H24" i="9" s="1"/>
  <c r="K78" i="12"/>
  <c r="H14" i="9"/>
  <c r="F17" i="9" l="1"/>
  <c r="G17" i="9" s="1"/>
  <c r="H17" i="9" s="1"/>
  <c r="K92" i="12" l="1"/>
  <c r="K95" i="12"/>
  <c r="F22" i="9"/>
  <c r="F26" i="9" s="1"/>
  <c r="G26" i="9" s="1"/>
  <c r="H26" i="9" s="1"/>
  <c r="K18" i="13"/>
  <c r="K19" i="13" s="1"/>
  <c r="K20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K21" i="13" l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96" i="12"/>
  <c r="E11" i="13"/>
  <c r="G22" i="9"/>
  <c r="H22" i="9" s="1"/>
</calcChain>
</file>

<file path=xl/sharedStrings.xml><?xml version="1.0" encoding="utf-8"?>
<sst xmlns="http://schemas.openxmlformats.org/spreadsheetml/2006/main" count="319" uniqueCount="211">
  <si>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</si>
  <si>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</si>
  <si>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</si>
  <si>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</si>
  <si>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</si>
  <si>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</si>
  <si>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</si>
  <si>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</si>
  <si>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</si>
  <si>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</si>
  <si>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</si>
  <si>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</si>
  <si>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</si>
  <si>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</si>
  <si>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</si>
  <si>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</si>
  <si>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</si>
  <si>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</si>
  <si>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</si>
  <si>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</si>
  <si>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</si>
  <si>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</si>
  <si>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</si>
  <si>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</si>
  <si>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</si>
  <si>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</si>
  <si>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</si>
  <si>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</si>
  <si>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</si>
  <si>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</si>
  <si>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</si>
  <si>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</si>
  <si>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</si>
  <si>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</si>
  <si>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</si>
  <si>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</si>
  <si>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</si>
  <si>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</si>
  <si>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</si>
  <si>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</si>
  <si>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</si>
  <si>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</si>
  <si>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</si>
  <si>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</si>
  <si>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</si>
  <si>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</si>
  <si>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</si>
  <si>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</si>
  <si>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</si>
  <si>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</si>
  <si>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</si>
  <si>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</si>
  <si>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</si>
  <si>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</si>
  <si>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</si>
  <si>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</si>
  <si>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</si>
  <si>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</si>
  <si>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</si>
  <si>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</si>
  <si>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</si>
  <si>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</si>
  <si>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</si>
  <si>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</si>
  <si>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</si>
  <si>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</si>
  <si>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</si>
  <si>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</si>
  <si>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</si>
  <si>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</si>
  <si>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</si>
  <si>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</si>
  <si>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</si>
  <si>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</si>
  <si>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</si>
  <si>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</si>
  <si>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</si>
  <si>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</si>
  <si>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</si>
  <si>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</si>
  <si>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</si>
  <si>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</si>
  <si>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</si>
  <si>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</si>
  <si>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</si>
  <si>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</si>
  <si>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</si>
  <si>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</si>
  <si>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</si>
  <si>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</si>
  <si>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</si>
  <si>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</si>
  <si>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</si>
  <si>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</si>
  <si>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</si>
  <si>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</si>
  <si>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</si>
  <si>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</si>
  <si>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</si>
  <si>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</si>
  <si>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</si>
  <si>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</si>
  <si>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</si>
  <si>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</si>
  <si>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</si>
  <si>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</si>
  <si>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</si>
  <si>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</si>
  <si>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</si>
  <si>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</si>
  <si>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</si>
  <si>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</si>
  <si>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</si>
  <si>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</si>
  <si>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</si>
  <si>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</si>
  <si>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</si>
  <si>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</si>
  <si>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</si>
  <si>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</si>
  <si>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</si>
  <si>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</si>
  <si>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</si>
  <si>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</si>
  <si>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</si>
  <si>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</si>
  <si>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</si>
  <si>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</si>
  <si>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</si>
  <si>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</si>
  <si>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</si>
  <si>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</si>
  <si>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</si>
  <si>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</si>
  <si>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</si>
  <si>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</si>
  <si>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</si>
  <si>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</si>
  <si>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</si>
  <si>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</si>
  <si>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</si>
  <si>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</si>
  <si>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</si>
  <si>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</si>
  <si>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</si>
  <si>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</si>
  <si>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</si>
  <si>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</si>
  <si>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</si>
  <si>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</si>
  <si>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</si>
  <si>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</si>
  <si>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</si>
  <si>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</si>
  <si>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</si>
  <si>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</si>
  <si>
    <t>Guidance Notes</t>
  </si>
  <si>
    <t>* All cells in purple - input is required</t>
  </si>
  <si>
    <t>Sponsoring Agency (SA) to list out the project title</t>
  </si>
  <si>
    <t>SA confirm the project code: SA to confirm who has prepared the document</t>
  </si>
  <si>
    <t xml:space="preserve">Approving authority is always NTA: Date application is submitted </t>
  </si>
  <si>
    <t>SA = local authority (or Irish Rail / Bus Éireann etc ...) submitting the application: Base date is the quarter period (Q1 = Jan / Feb / march: Q2 = Apr / May / June: Q3 = July / Aug / Sept: Q4 = Oct / Nov / Dec)</t>
  </si>
  <si>
    <t>Sally Gate - South Dublin Council</t>
  </si>
  <si>
    <t>DLR/2/001 5G</t>
  </si>
  <si>
    <t>NTA</t>
  </si>
  <si>
    <t>South Dublin</t>
  </si>
  <si>
    <t>*****</t>
  </si>
  <si>
    <t>Note, if N/A (included in construction costs) - leave blank</t>
  </si>
  <si>
    <t>No action required - the text is carried forward automatically from the Cost Estimate tab</t>
  </si>
  <si>
    <t>Sally Gate</t>
  </si>
  <si>
    <t>M Bunny</t>
  </si>
  <si>
    <t>SA to sign off (2 parties within their organisation)</t>
  </si>
  <si>
    <t>SA to confirm (figures are from the Preliminary Cost Estimate, form 014_B23)</t>
  </si>
  <si>
    <t>SA to confirm (figures are from the Total Project Cost Estimate, form 018_B23)</t>
  </si>
  <si>
    <t>SA to include here for Variations / Change Orders - agreed value</t>
  </si>
  <si>
    <t>13.5% VAT is applied to the construction estimate / Traffic MGT / inflation allowance / contingency allowance</t>
  </si>
  <si>
    <t>23% applies to preparation costs (design teams as an example): No VAT should be applied if design is in-house with the SA</t>
  </si>
  <si>
    <t>SA to note - certain VAT rules apply to land take - refer to the link in line C54 to determine if VAT is applicable to your project</t>
  </si>
  <si>
    <t>If costs are greater than 10% (increase from Preliminary Cost Estimate) - a detailed explanation is required by the SA</t>
  </si>
  <si>
    <t>S Gate</t>
  </si>
  <si>
    <t>Identify location - include co-ordinates if available: SA to confirm if cycle path included or not (select cell for dropdown)</t>
  </si>
  <si>
    <t xml:space="preserve">SA to confirm </t>
  </si>
  <si>
    <t>SA to confirm potential start on site (Quarter): SA to confirm estimated construction period</t>
  </si>
  <si>
    <t>SA to outline (brief) project scope of works</t>
  </si>
  <si>
    <t>SA to confirm cross section type: Overall road width to be confirmed by SA</t>
  </si>
  <si>
    <t>If N/A - leave blank</t>
  </si>
  <si>
    <t>SA to confirm elemental costs - as per contract award</t>
  </si>
  <si>
    <t>*** Figures are illustrative ***</t>
  </si>
  <si>
    <t>Add VAT @ 13.5%</t>
  </si>
  <si>
    <t>Add VAT @ 23%</t>
  </si>
  <si>
    <t>Add VAT on Land (If Applicable)</t>
  </si>
  <si>
    <t>No action required - the text is carried forward automatically from the Final Account Report</t>
  </si>
  <si>
    <t>Inflation Allowance</t>
  </si>
  <si>
    <t>Total Costs (Cumulative): Ex.VAT</t>
  </si>
  <si>
    <t>Total Costs (Including VAT)</t>
  </si>
  <si>
    <t>Highways Improvement for Urban Environment</t>
  </si>
  <si>
    <t>01/09/20**</t>
  </si>
  <si>
    <t>14/04/20**</t>
  </si>
  <si>
    <t>4 Lane carriageway incorporating bus corridors</t>
  </si>
  <si>
    <t>* NTA templates are locked - In certain circumstances if the templates are to be unlocked for editing (additional line etc… (no deleting allowed) - the request is to be put in writing to the NTA Programme Manager for approval</t>
  </si>
  <si>
    <t>Sub-Total</t>
  </si>
  <si>
    <t>VAT %</t>
  </si>
  <si>
    <t>VAT Amount</t>
  </si>
  <si>
    <t>Total Incl. VAT</t>
  </si>
  <si>
    <t>Traffic Management</t>
  </si>
  <si>
    <t>Land &amp; Property Costs</t>
  </si>
  <si>
    <t>Construction Costs (Main Contractor)</t>
  </si>
  <si>
    <t>Sub-Total (Ex.VAT)</t>
  </si>
  <si>
    <t xml:space="preserve">Total Final Account Report (Including VAT) </t>
  </si>
  <si>
    <t>No action required - tot's automatically</t>
  </si>
  <si>
    <t>Sally Gate - South Dublin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</si>
</sst>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€-2]\ #,##0.00"/>
    <numFmt numFmtId="166" formatCode="_-[$€-2]\ * #,##0.00_-;\-[$€-2]\ * #,##0.00_-;_-[$€-2]\ * &quot;-&quot;??_-;_-@_-"/>
    <numFmt numFmtId="167" formatCode="#,##0_ ;\-#,##0\ "/>
    <numFmt numFmtId="168" formatCode="0.0%"/>
    <numFmt numFmtId="169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b/>
      <sz val="10"/>
      <name val="Lucida Sans"/>
      <family val="2"/>
    </font>
    <font>
      <b/>
      <sz val="11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Lucida Sans"/>
      <family val="2"/>
    </font>
    <font>
      <b/>
      <sz val="10"/>
      <color rgb="FFFF0000"/>
      <name val="Lucida Sans"/>
      <family val="2"/>
    </font>
    <font>
      <sz val="10"/>
      <color rgb="FF3333CC"/>
      <name val="Lucida Sans"/>
      <family val="2"/>
    </font>
    <font>
      <sz val="11"/>
      <color rgb="FF3333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 style="medium">
        <color auto="1"/>
      </bottom>
      <diagonal/>
    </border>
    <border>
      <left/>
      <right style="thin">
        <color rgb="FF3C0A82"/>
      </right>
      <top style="thin">
        <color rgb="FF3C0A82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8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6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165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6" fontId="4" fillId="2" borderId="55" xfId="1" applyNumberFormat="1" applyFont="1" applyFill="1" applyBorder="1" applyAlignment="1">
      <alignment horizontal="center" vertical="center" wrapText="1"/>
    </xf>
    <xf numFmtId="166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" fillId="0" borderId="69" xfId="0" applyNumberFormat="1" applyFont="1" applyBorder="1" applyAlignment="1">
      <alignment horizontal="center" vertical="center" wrapText="1"/>
    </xf>
    <xf numFmtId="166" fontId="4" fillId="0" borderId="97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4" fillId="0" borderId="108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6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6" fontId="2" fillId="0" borderId="29" xfId="0" applyNumberFormat="1" applyFont="1" applyBorder="1" applyAlignment="1">
      <alignment vertical="center" wrapText="1"/>
    </xf>
    <xf numFmtId="166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 wrapText="1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2" fillId="0" borderId="0" xfId="0" applyFont="1"/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7" fillId="0" borderId="0" xfId="0" applyFont="1"/>
    <xf numFmtId="9" fontId="19" fillId="2" borderId="0" xfId="2" applyFont="1" applyFill="1" applyAlignment="1">
      <alignment vertical="center" wrapText="1"/>
    </xf>
    <xf numFmtId="166" fontId="2" fillId="0" borderId="0" xfId="0" applyNumberFormat="1" applyFont="1" applyAlignment="1">
      <alignment horizontal="center"/>
    </xf>
    <xf numFmtId="0" fontId="8" fillId="3" borderId="29" xfId="0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9" fontId="23" fillId="2" borderId="0" xfId="2" applyFont="1" applyFill="1" applyAlignment="1">
      <alignment horizontal="center" vertical="center" wrapText="1"/>
    </xf>
    <xf numFmtId="166" fontId="17" fillId="2" borderId="0" xfId="0" applyNumberFormat="1" applyFont="1" applyFill="1" applyAlignment="1">
      <alignment vertical="center" wrapText="1"/>
    </xf>
    <xf numFmtId="0" fontId="2" fillId="0" borderId="1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 wrapText="1"/>
    </xf>
    <xf numFmtId="0" fontId="2" fillId="0" borderId="125" xfId="0" applyFont="1" applyBorder="1" applyAlignment="1">
      <alignment horizontal="left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166" fontId="4" fillId="0" borderId="29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43" fontId="2" fillId="0" borderId="0" xfId="4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7" fillId="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6" fontId="4" fillId="2" borderId="31" xfId="0" applyNumberFormat="1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3" fontId="2" fillId="0" borderId="62" xfId="4" applyFont="1" applyBorder="1" applyAlignment="1">
      <alignment vertical="center" wrapText="1"/>
    </xf>
    <xf numFmtId="166" fontId="2" fillId="0" borderId="62" xfId="0" applyNumberFormat="1" applyFont="1" applyBorder="1" applyAlignment="1">
      <alignment vertical="center" wrapText="1"/>
    </xf>
    <xf numFmtId="2" fontId="2" fillId="2" borderId="29" xfId="0" applyNumberFormat="1" applyFont="1" applyFill="1" applyBorder="1" applyAlignment="1">
      <alignment horizontal="left" vertical="center" wrapText="1"/>
    </xf>
    <xf numFmtId="166" fontId="4" fillId="2" borderId="16" xfId="0" applyNumberFormat="1" applyFont="1" applyFill="1" applyBorder="1" applyAlignment="1">
      <alignment horizontal="center" vertical="center"/>
    </xf>
    <xf numFmtId="43" fontId="2" fillId="2" borderId="0" xfId="4" applyFont="1" applyFill="1" applyAlignment="1">
      <alignment vertical="center" wrapText="1"/>
    </xf>
    <xf numFmtId="43" fontId="2" fillId="2" borderId="0" xfId="0" applyNumberFormat="1" applyFont="1" applyFill="1" applyAlignment="1">
      <alignment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6" fontId="4" fillId="0" borderId="58" xfId="0" applyNumberFormat="1" applyFont="1" applyBorder="1" applyAlignment="1">
      <alignment horizontal="center" vertical="center" wrapText="1"/>
    </xf>
    <xf numFmtId="166" fontId="4" fillId="0" borderId="59" xfId="0" applyNumberFormat="1" applyFont="1" applyBorder="1" applyAlignment="1">
      <alignment horizontal="center" vertical="center" wrapText="1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6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6" fontId="4" fillId="2" borderId="31" xfId="0" applyNumberFormat="1" applyFont="1" applyFill="1" applyBorder="1" applyAlignment="1">
      <alignment horizontal="center" vertical="center" wrapText="1"/>
    </xf>
    <xf numFmtId="166" fontId="4" fillId="2" borderId="36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6" fontId="4" fillId="0" borderId="83" xfId="0" applyNumberFormat="1" applyFont="1" applyBorder="1" applyAlignment="1">
      <alignment horizontal="center" vertical="center" wrapText="1"/>
    </xf>
    <xf numFmtId="166" fontId="4" fillId="0" borderId="84" xfId="0" applyNumberFormat="1" applyFont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6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6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6" fontId="4" fillId="2" borderId="94" xfId="0" applyNumberFormat="1" applyFont="1" applyFill="1" applyBorder="1" applyAlignment="1">
      <alignment horizontal="center" vertical="center" wrapText="1"/>
    </xf>
    <xf numFmtId="166" fontId="4" fillId="2" borderId="95" xfId="0" applyNumberFormat="1" applyFont="1" applyFill="1" applyBorder="1" applyAlignment="1">
      <alignment horizontal="center" vertical="center" wrapText="1"/>
    </xf>
    <xf numFmtId="166" fontId="4" fillId="2" borderId="96" xfId="0" applyNumberFormat="1" applyFont="1" applyFill="1" applyBorder="1" applyAlignment="1">
      <alignment horizontal="center" vertical="center" wrapText="1"/>
    </xf>
    <xf numFmtId="166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6" fontId="4" fillId="0" borderId="30" xfId="0" applyNumberFormat="1" applyFont="1" applyBorder="1" applyAlignment="1">
      <alignment horizontal="center" vertical="center" wrapText="1"/>
    </xf>
    <xf numFmtId="166" fontId="4" fillId="0" borderId="72" xfId="0" applyNumberFormat="1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right" vertical="center" wrapText="1"/>
    </xf>
    <xf numFmtId="166" fontId="2" fillId="0" borderId="42" xfId="0" applyNumberFormat="1" applyFont="1" applyBorder="1" applyAlignment="1" applyProtection="1">
      <alignment horizontal="center" vertical="center" wrapText="1"/>
      <protection locked="0"/>
    </xf>
    <xf numFmtId="166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166" fontId="4" fillId="2" borderId="81" xfId="1" applyNumberFormat="1" applyFont="1" applyFill="1" applyBorder="1" applyAlignment="1">
      <alignment horizontal="center" vertical="center" wrapText="1"/>
    </xf>
    <xf numFmtId="166" fontId="4" fillId="2" borderId="82" xfId="1" applyNumberFormat="1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166" fontId="4" fillId="2" borderId="62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38" xfId="0" applyNumberFormat="1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77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62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6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1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4" fillId="3" borderId="123" xfId="0" applyFont="1" applyFill="1" applyBorder="1" applyAlignment="1">
      <alignment wrapText="1"/>
    </xf>
    <xf numFmtId="0" fontId="15" fillId="5" borderId="21" xfId="0" applyFont="1" applyFill="1" applyBorder="1" applyAlignment="1">
      <alignment vertical="center" wrapText="1"/>
    </xf>
    <xf numFmtId="0" fontId="16" fillId="5" borderId="23" xfId="0" applyFont="1" applyFill="1" applyBorder="1" applyAlignment="1">
      <alignment vertical="center" wrapText="1"/>
    </xf>
    <xf numFmtId="0" fontId="16" fillId="5" borderId="123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2" xfId="0" applyFont="1" applyBorder="1" applyAlignment="1" applyProtection="1">
      <alignment horizontal="left" vertical="center"/>
      <protection locked="0"/>
    </xf>
    <xf numFmtId="0" fontId="5" fillId="4" borderId="127" xfId="0" applyFont="1" applyFill="1" applyBorder="1" applyAlignment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166" fontId="2" fillId="2" borderId="62" xfId="0" applyNumberFormat="1" applyFont="1" applyFill="1" applyBorder="1" applyAlignment="1">
      <alignment horizontal="center" vertical="center" wrapText="1"/>
    </xf>
    <xf numFmtId="166" fontId="2" fillId="2" borderId="117" xfId="0" applyNumberFormat="1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169" fontId="2" fillId="0" borderId="13" xfId="0" applyNumberFormat="1" applyFont="1" applyBorder="1" applyAlignment="1" applyProtection="1">
      <alignment horizontal="left" vertical="center"/>
      <protection locked="0"/>
    </xf>
    <xf numFmtId="169" fontId="2" fillId="0" borderId="107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169" fontId="2" fillId="0" borderId="0" xfId="0" applyNumberFormat="1" applyFont="1" applyAlignment="1" applyProtection="1">
      <alignment horizontal="left" vertical="center"/>
      <protection locked="0"/>
    </xf>
    <xf numFmtId="169" fontId="2" fillId="0" borderId="4" xfId="0" applyNumberFormat="1" applyFont="1" applyBorder="1" applyAlignment="1" applyProtection="1">
      <alignment horizontal="left" vertical="center"/>
      <protection locked="0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4" xfId="0" applyFont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0" borderId="117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2" fontId="4" fillId="2" borderId="62" xfId="4" applyNumberFormat="1" applyFont="1" applyFill="1" applyBorder="1" applyAlignment="1" applyProtection="1">
      <alignment horizontal="center" vertical="center" wrapText="1"/>
    </xf>
    <xf numFmtId="2" fontId="4" fillId="2" borderId="117" xfId="4" applyNumberFormat="1" applyFont="1" applyFill="1" applyBorder="1" applyAlignment="1" applyProtection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0" fontId="4" fillId="2" borderId="129" xfId="0" applyFont="1" applyFill="1" applyBorder="1" applyAlignment="1">
      <alignment horizontal="right" vertical="center"/>
    </xf>
    <xf numFmtId="0" fontId="4" fillId="2" borderId="119" xfId="0" applyFont="1" applyFill="1" applyBorder="1" applyAlignment="1">
      <alignment horizontal="right" vertical="center"/>
    </xf>
    <xf numFmtId="0" fontId="0" fillId="0" borderId="119" xfId="0" applyBorder="1" applyAlignment="1">
      <alignment horizontal="right" vertical="center"/>
    </xf>
    <xf numFmtId="0" fontId="0" fillId="0" borderId="130" xfId="0" applyBorder="1" applyAlignment="1">
      <alignment horizontal="right" vertical="center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>
      <alignment horizontal="center" vertical="center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166" fontId="2" fillId="0" borderId="3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166" fontId="2" fillId="3" borderId="62" xfId="0" applyNumberFormat="1" applyFont="1" applyFill="1" applyBorder="1" applyAlignment="1" applyProtection="1">
      <alignment horizontal="center" vertical="center"/>
      <protection locked="0"/>
    </xf>
    <xf numFmtId="166" fontId="2" fillId="3" borderId="63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left" vertical="center"/>
    </xf>
    <xf numFmtId="165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26" xfId="0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2947367.0538839996</c:v>
                </c:pt>
                <c:pt idx="2">
                  <c:v>8641144.3170689996</c:v>
                </c:pt>
                <c:pt idx="3">
                  <c:v>18494119.302987002</c:v>
                </c:pt>
                <c:pt idx="4">
                  <c:v>29577193.761807002</c:v>
                </c:pt>
                <c:pt idx="5">
                  <c:v>42292281.382695004</c:v>
                </c:pt>
                <c:pt idx="6">
                  <c:v>52273137.996984005</c:v>
                </c:pt>
                <c:pt idx="7">
                  <c:v>58417545.760143004</c:v>
                </c:pt>
                <c:pt idx="8">
                  <c:v>60896013.510000005</c:v>
                </c:pt>
                <c:pt idx="9">
                  <c:v>60896013.510000005</c:v>
                </c:pt>
                <c:pt idx="10">
                  <c:v>60896013.510000005</c:v>
                </c:pt>
                <c:pt idx="11">
                  <c:v>60896013.510000005</c:v>
                </c:pt>
                <c:pt idx="12">
                  <c:v>60896013.510000005</c:v>
                </c:pt>
                <c:pt idx="13">
                  <c:v>60896013.510000005</c:v>
                </c:pt>
                <c:pt idx="14">
                  <c:v>60896013.510000005</c:v>
                </c:pt>
                <c:pt idx="15">
                  <c:v>60896013.510000005</c:v>
                </c:pt>
                <c:pt idx="16">
                  <c:v>60896013.510000005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2647367.0538840001</c:v>
                </c:pt>
                <c:pt idx="2">
                  <c:v>7341144.3170689996</c:v>
                </c:pt>
                <c:pt idx="3">
                  <c:v>14194119.302987</c:v>
                </c:pt>
                <c:pt idx="4">
                  <c:v>23277193.761807002</c:v>
                </c:pt>
                <c:pt idx="5">
                  <c:v>31992281.382695004</c:v>
                </c:pt>
                <c:pt idx="6">
                  <c:v>39973137.996984005</c:v>
                </c:pt>
                <c:pt idx="7">
                  <c:v>43117545.760143004</c:v>
                </c:pt>
                <c:pt idx="8">
                  <c:v>44694280.110143006</c:v>
                </c:pt>
                <c:pt idx="9">
                  <c:v>44694280.110143006</c:v>
                </c:pt>
                <c:pt idx="10">
                  <c:v>44694280.110143006</c:v>
                </c:pt>
                <c:pt idx="11">
                  <c:v>44694280.110143006</c:v>
                </c:pt>
                <c:pt idx="12">
                  <c:v>44694280.110143006</c:v>
                </c:pt>
                <c:pt idx="13">
                  <c:v>44694280.110143006</c:v>
                </c:pt>
                <c:pt idx="14">
                  <c:v>44694280.110143006</c:v>
                </c:pt>
                <c:pt idx="15">
                  <c:v>44694280.110143006</c:v>
                </c:pt>
                <c:pt idx="16">
                  <c:v>44694280.110143006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1">
                        <c:v>2947367.0538839996</c:v>
                      </c:pt>
                      <c:pt idx="2">
                        <c:v>5693777.263185</c:v>
                      </c:pt>
                      <c:pt idx="3">
                        <c:v>9852974.9859180003</c:v>
                      </c:pt>
                      <c:pt idx="4">
                        <c:v>11083074.458819998</c:v>
                      </c:pt>
                      <c:pt idx="5">
                        <c:v>12715087.620888</c:v>
                      </c:pt>
                      <c:pt idx="6">
                        <c:v>9980856.6142889988</c:v>
                      </c:pt>
                      <c:pt idx="7">
                        <c:v>6144407.7631590003</c:v>
                      </c:pt>
                      <c:pt idx="8">
                        <c:v>2478467.7498570001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1">
                        <c:v>2647367.0538840001</c:v>
                      </c:pt>
                      <c:pt idx="2">
                        <c:v>4693777.263185</c:v>
                      </c:pt>
                      <c:pt idx="3">
                        <c:v>6852974.9859180003</c:v>
                      </c:pt>
                      <c:pt idx="4">
                        <c:v>9083074.4588200003</c:v>
                      </c:pt>
                      <c:pt idx="5">
                        <c:v>8715087.6208880004</c:v>
                      </c:pt>
                      <c:pt idx="6">
                        <c:v>7980856.6142889997</c:v>
                      </c:pt>
                      <c:pt idx="7">
                        <c:v>3144407.7631589998</c:v>
                      </c:pt>
                      <c:pt idx="8">
                        <c:v>1576734.35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4</xdr:row>
      <xdr:rowOff>180724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80341</xdr:colOff>
      <xdr:row>0</xdr:row>
      <xdr:rowOff>38100</xdr:rowOff>
    </xdr:from>
    <xdr:to>
      <xdr:col>12</xdr:col>
      <xdr:colOff>399873</xdr:colOff>
      <xdr:row>6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043491" y="38100"/>
          <a:ext cx="1748282" cy="9620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lie.fallon/Downloads/Band%202%20-%20WE/PH6_Construction%20&amp;%20Implementation/021_B23_FAR-Band-2-Phase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Account Report"/>
      <sheetName val="PCD Summary"/>
      <sheetName val="Expenditure Profile"/>
      <sheetName val="Comparison"/>
    </sheetNames>
    <sheetDataSet>
      <sheetData sheetId="0">
        <row r="8">
          <cell r="E8" t="str">
            <v>R5 - Navan Road - Dublin</v>
          </cell>
        </row>
        <row r="89">
          <cell r="K89">
            <v>0</v>
          </cell>
          <cell r="L89"/>
        </row>
        <row r="90">
          <cell r="K90"/>
          <cell r="L90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AC147"/>
  <sheetViews>
    <sheetView showZeros="0" tabSelected="1" zoomScaleNormal="100" zoomScaleSheetLayoutView="100" workbookViewId="0">
      <selection activeCell="E20" sqref="E20:F20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7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9.28515625" style="3" customWidth="1"/>
    <col min="11" max="12" width="11.140625" style="3" customWidth="1"/>
    <col min="13" max="14" width="2.28515625" style="3" hidden="1" customWidth="1"/>
    <col min="15" max="15" width="0" style="156" hidden="1" customWidth="1"/>
    <col min="16" max="16" width="2.28515625" style="3" customWidth="1"/>
    <col min="17" max="17" width="15.7109375" style="144" bestFit="1" customWidth="1"/>
    <col min="18" max="18" width="9.140625" style="144"/>
    <col min="19" max="16384" width="9.140625" style="3"/>
  </cols>
  <sheetData>
    <row r="2" spans="2:29" ht="15.75" customHeight="1" x14ac:dyDescent="0.25">
      <c r="B2" s="310" t="s">
        <v>71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2:29" ht="15" customHeight="1" thickBot="1" x14ac:dyDescent="0.3"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2:29" ht="27.75" customHeight="1" thickBot="1" x14ac:dyDescent="0.3"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Q4" s="350" t="s">
        <v>199</v>
      </c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2"/>
    </row>
    <row r="5" spans="2:29" ht="15" customHeight="1" x14ac:dyDescent="0.25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6" spans="2:29" ht="6" customHeight="1" thickBot="1" x14ac:dyDescent="0.3"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</row>
    <row r="7" spans="2:29" ht="38.25" customHeight="1" thickBot="1" x14ac:dyDescent="0.3">
      <c r="B7" s="311" t="s">
        <v>154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Q7" s="147" t="s">
        <v>156</v>
      </c>
      <c r="R7" s="148"/>
      <c r="S7" s="148"/>
      <c r="T7" s="347" t="s">
        <v>157</v>
      </c>
      <c r="U7" s="348"/>
      <c r="V7" s="348"/>
      <c r="W7" s="348"/>
      <c r="X7" s="348"/>
      <c r="Y7" s="349"/>
      <c r="Z7" s="358" t="s">
        <v>187</v>
      </c>
      <c r="AA7" s="359"/>
      <c r="AB7" s="359"/>
      <c r="AC7" s="359"/>
    </row>
    <row r="8" spans="2:29" ht="15" customHeight="1" x14ac:dyDescent="0.2">
      <c r="B8" s="312" t="s">
        <v>7</v>
      </c>
      <c r="C8" s="313"/>
      <c r="D8" s="313"/>
      <c r="E8" s="314" t="s">
        <v>195</v>
      </c>
      <c r="F8" s="315"/>
      <c r="G8" s="315"/>
      <c r="H8" s="315"/>
      <c r="I8" s="315"/>
      <c r="J8" s="315"/>
      <c r="K8" s="315"/>
      <c r="L8" s="316"/>
      <c r="Q8" s="353" t="s">
        <v>158</v>
      </c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148"/>
    </row>
    <row r="9" spans="2:29" ht="6.75" customHeight="1" x14ac:dyDescent="0.25">
      <c r="B9" s="325"/>
      <c r="C9" s="326"/>
      <c r="D9" s="326"/>
      <c r="E9" s="326"/>
      <c r="F9" s="326"/>
      <c r="G9" s="326"/>
      <c r="H9" s="326"/>
      <c r="I9" s="326"/>
      <c r="J9" s="326"/>
      <c r="K9" s="326"/>
      <c r="L9" s="327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</row>
    <row r="10" spans="2:29" ht="27" customHeight="1" x14ac:dyDescent="0.2">
      <c r="B10" s="317" t="s">
        <v>95</v>
      </c>
      <c r="C10" s="318"/>
      <c r="D10" s="318"/>
      <c r="E10" s="319" t="s">
        <v>163</v>
      </c>
      <c r="F10" s="320"/>
      <c r="G10" s="321"/>
      <c r="H10" s="318" t="s">
        <v>105</v>
      </c>
      <c r="I10" s="318"/>
      <c r="J10" s="318"/>
      <c r="K10" s="319" t="s">
        <v>162</v>
      </c>
      <c r="L10" s="322"/>
      <c r="Q10" s="150" t="s">
        <v>159</v>
      </c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</row>
    <row r="11" spans="2:29" ht="6.75" customHeight="1" x14ac:dyDescent="0.25">
      <c r="B11" s="325"/>
      <c r="C11" s="326"/>
      <c r="D11" s="326"/>
      <c r="E11" s="326"/>
      <c r="F11" s="326"/>
      <c r="G11" s="326"/>
      <c r="H11" s="326"/>
      <c r="I11" s="326"/>
      <c r="J11" s="326"/>
      <c r="K11" s="326"/>
      <c r="L11" s="327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2:29" ht="15" customHeight="1" x14ac:dyDescent="0.25">
      <c r="B12" s="317" t="s">
        <v>119</v>
      </c>
      <c r="C12" s="318"/>
      <c r="D12" s="318"/>
      <c r="E12" s="319" t="s">
        <v>164</v>
      </c>
      <c r="F12" s="320"/>
      <c r="G12" s="321"/>
      <c r="H12" s="318" t="s">
        <v>152</v>
      </c>
      <c r="I12" s="318"/>
      <c r="J12" s="318"/>
      <c r="K12" s="334" t="s">
        <v>196</v>
      </c>
      <c r="L12" s="335"/>
      <c r="Q12" s="355" t="s">
        <v>160</v>
      </c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</row>
    <row r="13" spans="2:29" ht="6.75" customHeight="1" x14ac:dyDescent="0.25">
      <c r="B13" s="325"/>
      <c r="C13" s="326"/>
      <c r="D13" s="326"/>
      <c r="E13" s="326"/>
      <c r="F13" s="326"/>
      <c r="G13" s="326"/>
      <c r="H13" s="328"/>
      <c r="I13" s="328"/>
      <c r="J13" s="328"/>
      <c r="K13" s="328"/>
      <c r="L13" s="329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2:29" ht="13.15" customHeight="1" x14ac:dyDescent="0.25">
      <c r="B14" s="317" t="s">
        <v>0</v>
      </c>
      <c r="C14" s="318"/>
      <c r="D14" s="318"/>
      <c r="E14" s="319" t="s">
        <v>165</v>
      </c>
      <c r="F14" s="320"/>
      <c r="G14" s="321"/>
      <c r="H14" s="336"/>
      <c r="I14" s="337"/>
      <c r="J14" s="337"/>
      <c r="K14" s="323"/>
      <c r="L14" s="324"/>
      <c r="Q14" s="355" t="s">
        <v>161</v>
      </c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</row>
    <row r="15" spans="2:29" ht="6.75" customHeight="1" thickBot="1" x14ac:dyDescent="0.3">
      <c r="B15" s="330"/>
      <c r="C15" s="331"/>
      <c r="D15" s="331"/>
      <c r="E15" s="331"/>
      <c r="F15" s="331"/>
      <c r="G15" s="331"/>
      <c r="H15" s="332"/>
      <c r="I15" s="332"/>
      <c r="J15" s="332"/>
      <c r="K15" s="332"/>
      <c r="L15" s="333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</row>
    <row r="16" spans="2:29" x14ac:dyDescent="0.25">
      <c r="B16" s="66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2:29" ht="6.75" customHeight="1" x14ac:dyDescent="0.25">
      <c r="B17" s="55"/>
      <c r="L17" s="56"/>
      <c r="M17" s="148"/>
      <c r="N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</row>
    <row r="18" spans="2:29" x14ac:dyDescent="0.25">
      <c r="B18" s="199" t="s">
        <v>15</v>
      </c>
      <c r="C18" s="200"/>
      <c r="D18" s="200"/>
      <c r="E18" s="307" t="s">
        <v>198</v>
      </c>
      <c r="F18" s="307"/>
      <c r="G18" s="200" t="s">
        <v>48</v>
      </c>
      <c r="H18" s="200"/>
      <c r="I18" s="200"/>
      <c r="J18" s="200"/>
      <c r="K18" s="307"/>
      <c r="L18" s="308"/>
      <c r="M18" s="148"/>
      <c r="N18" s="148"/>
      <c r="P18" s="148"/>
      <c r="Q18" s="355" t="s">
        <v>184</v>
      </c>
      <c r="R18" s="357"/>
      <c r="S18" s="357"/>
      <c r="T18" s="357"/>
      <c r="U18" s="357"/>
      <c r="V18" s="357"/>
      <c r="W18" s="357"/>
      <c r="X18" s="357"/>
      <c r="Y18" s="357"/>
      <c r="Z18" s="148"/>
      <c r="AA18" s="148"/>
      <c r="AB18" s="148"/>
      <c r="AC18" s="148"/>
    </row>
    <row r="19" spans="2:29" ht="6.75" customHeight="1" x14ac:dyDescent="0.25">
      <c r="B19" s="196"/>
      <c r="C19" s="197"/>
      <c r="D19" s="197"/>
      <c r="E19" s="197"/>
      <c r="F19" s="197"/>
      <c r="G19" s="197"/>
      <c r="H19" s="197"/>
      <c r="I19" s="197"/>
      <c r="J19" s="197"/>
      <c r="K19" s="197"/>
      <c r="L19" s="198"/>
      <c r="M19" s="148"/>
      <c r="N19" s="148"/>
      <c r="P19" s="148"/>
      <c r="Q19" s="357"/>
      <c r="R19" s="357"/>
      <c r="S19" s="357"/>
      <c r="T19" s="357"/>
      <c r="U19" s="357"/>
      <c r="V19" s="357"/>
      <c r="W19" s="357"/>
      <c r="X19" s="357"/>
      <c r="Y19" s="357"/>
      <c r="Z19" s="148"/>
      <c r="AA19" s="148"/>
      <c r="AB19" s="148"/>
      <c r="AC19" s="148"/>
    </row>
    <row r="20" spans="2:29" x14ac:dyDescent="0.2">
      <c r="B20" s="199" t="s">
        <v>16</v>
      </c>
      <c r="C20" s="200"/>
      <c r="D20" s="200"/>
      <c r="E20" s="307" t="s">
        <v>166</v>
      </c>
      <c r="F20" s="307"/>
      <c r="G20" s="200" t="s">
        <v>49</v>
      </c>
      <c r="H20" s="200"/>
      <c r="I20" s="200"/>
      <c r="J20" s="200"/>
      <c r="K20" s="307" t="s">
        <v>88</v>
      </c>
      <c r="L20" s="308"/>
      <c r="M20" s="148"/>
      <c r="N20" s="148"/>
      <c r="P20" s="148"/>
      <c r="Q20" s="353" t="s">
        <v>180</v>
      </c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148"/>
    </row>
    <row r="21" spans="2:29" ht="6.75" customHeight="1" x14ac:dyDescent="0.25"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8"/>
      <c r="M21" s="148"/>
      <c r="N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</row>
    <row r="22" spans="2:29" ht="15" x14ac:dyDescent="0.25">
      <c r="B22" s="199" t="s">
        <v>18</v>
      </c>
      <c r="C22" s="200"/>
      <c r="D22" s="200"/>
      <c r="E22" s="307">
        <v>2700</v>
      </c>
      <c r="F22" s="307"/>
      <c r="G22" s="200" t="s">
        <v>50</v>
      </c>
      <c r="H22" s="200"/>
      <c r="I22" s="200"/>
      <c r="J22" s="200"/>
      <c r="K22" s="307" t="s">
        <v>88</v>
      </c>
      <c r="L22" s="308"/>
      <c r="M22" s="148"/>
      <c r="N22" s="148"/>
      <c r="O22" s="156" t="s">
        <v>88</v>
      </c>
      <c r="P22" s="148"/>
      <c r="Q22" s="355" t="s">
        <v>181</v>
      </c>
      <c r="R22" s="357"/>
      <c r="S22" s="357"/>
      <c r="T22" s="357"/>
      <c r="U22" s="357"/>
      <c r="V22" s="357"/>
      <c r="W22" s="357"/>
      <c r="X22" s="357"/>
      <c r="Y22" s="357"/>
      <c r="Z22" s="148"/>
      <c r="AA22" s="148"/>
      <c r="AB22" s="148"/>
      <c r="AC22" s="148"/>
    </row>
    <row r="23" spans="2:29" ht="6.75" customHeight="1" x14ac:dyDescent="0.25"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M23" s="148"/>
      <c r="N23" s="148"/>
      <c r="O23" s="156" t="s">
        <v>89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</row>
    <row r="24" spans="2:29" ht="15" x14ac:dyDescent="0.25">
      <c r="B24" s="199" t="s">
        <v>17</v>
      </c>
      <c r="C24" s="200"/>
      <c r="D24" s="200"/>
      <c r="E24" s="307">
        <v>6000</v>
      </c>
      <c r="F24" s="307"/>
      <c r="G24" s="200" t="s">
        <v>51</v>
      </c>
      <c r="H24" s="200"/>
      <c r="I24" s="200"/>
      <c r="J24" s="200"/>
      <c r="K24" s="307" t="s">
        <v>88</v>
      </c>
      <c r="L24" s="308"/>
      <c r="M24" s="148"/>
      <c r="N24" s="148"/>
      <c r="P24" s="148"/>
      <c r="Q24" s="355" t="s">
        <v>181</v>
      </c>
      <c r="R24" s="357"/>
      <c r="S24" s="357"/>
      <c r="T24" s="357"/>
      <c r="U24" s="357"/>
      <c r="V24" s="357"/>
      <c r="W24" s="357"/>
      <c r="X24" s="357"/>
      <c r="Y24" s="357"/>
      <c r="Z24" s="148"/>
      <c r="AA24" s="148"/>
      <c r="AB24" s="148"/>
      <c r="AC24" s="148"/>
    </row>
    <row r="25" spans="2:29" ht="6.75" customHeight="1" x14ac:dyDescent="0.25"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8"/>
      <c r="M25" s="148"/>
      <c r="N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</row>
    <row r="26" spans="2:29" ht="15" x14ac:dyDescent="0.25">
      <c r="B26" s="199" t="s">
        <v>52</v>
      </c>
      <c r="C26" s="200"/>
      <c r="D26" s="200"/>
      <c r="E26" s="307">
        <v>0</v>
      </c>
      <c r="F26" s="307"/>
      <c r="G26" s="200" t="s">
        <v>53</v>
      </c>
      <c r="H26" s="200"/>
      <c r="I26" s="200"/>
      <c r="J26" s="200"/>
      <c r="K26" s="307" t="s">
        <v>88</v>
      </c>
      <c r="L26" s="308"/>
      <c r="M26" s="148"/>
      <c r="N26" s="148"/>
      <c r="P26" s="148"/>
      <c r="Q26" s="355" t="s">
        <v>181</v>
      </c>
      <c r="R26" s="357"/>
      <c r="S26" s="357"/>
      <c r="T26" s="357"/>
      <c r="U26" s="357"/>
      <c r="V26" s="357"/>
      <c r="W26" s="357"/>
      <c r="X26" s="357"/>
      <c r="Y26" s="357"/>
      <c r="Z26" s="148"/>
      <c r="AA26" s="148"/>
      <c r="AB26" s="148"/>
      <c r="AC26" s="148"/>
    </row>
    <row r="27" spans="2:29" ht="6.75" customHeight="1" x14ac:dyDescent="0.25">
      <c r="B27" s="196"/>
      <c r="C27" s="197"/>
      <c r="D27" s="197"/>
      <c r="E27" s="197"/>
      <c r="F27" s="197"/>
      <c r="G27" s="197"/>
      <c r="H27" s="197"/>
      <c r="I27" s="197"/>
      <c r="J27" s="197"/>
      <c r="K27" s="197"/>
      <c r="L27" s="198"/>
      <c r="M27" s="148"/>
      <c r="N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</row>
    <row r="28" spans="2:29" x14ac:dyDescent="0.2">
      <c r="B28" s="199" t="s">
        <v>72</v>
      </c>
      <c r="C28" s="200"/>
      <c r="D28" s="200"/>
      <c r="E28" s="309" t="s">
        <v>197</v>
      </c>
      <c r="F28" s="307"/>
      <c r="G28" s="200" t="s">
        <v>73</v>
      </c>
      <c r="H28" s="200"/>
      <c r="I28" s="200"/>
      <c r="J28" s="200"/>
      <c r="K28" s="305">
        <v>24</v>
      </c>
      <c r="L28" s="306"/>
      <c r="M28" s="148"/>
      <c r="N28" s="148"/>
      <c r="P28" s="148"/>
      <c r="Q28" s="353" t="s">
        <v>182</v>
      </c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148"/>
    </row>
    <row r="29" spans="2:29" ht="6.75" customHeight="1" x14ac:dyDescent="0.25">
      <c r="B29" s="196"/>
      <c r="C29" s="197"/>
      <c r="D29" s="197"/>
      <c r="E29" s="197"/>
      <c r="F29" s="197"/>
      <c r="G29" s="197"/>
      <c r="H29" s="197"/>
      <c r="I29" s="197"/>
      <c r="J29" s="197"/>
      <c r="K29" s="197"/>
      <c r="L29" s="198"/>
      <c r="M29" s="148"/>
      <c r="N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</row>
    <row r="30" spans="2:29" ht="14.45" customHeight="1" x14ac:dyDescent="0.25">
      <c r="B30" s="199" t="s">
        <v>106</v>
      </c>
      <c r="C30" s="200"/>
      <c r="D30" s="200"/>
      <c r="E30" s="201"/>
      <c r="F30" s="202"/>
      <c r="G30" s="202"/>
      <c r="H30" s="202"/>
      <c r="I30" s="202"/>
      <c r="J30" s="202"/>
      <c r="K30" s="202"/>
      <c r="L30" s="203"/>
      <c r="M30" s="148"/>
      <c r="N30" s="148"/>
      <c r="P30" s="148"/>
      <c r="Q30" s="355" t="s">
        <v>183</v>
      </c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148"/>
      <c r="AC30" s="148"/>
    </row>
    <row r="31" spans="2:29" ht="6.75" customHeight="1" thickBot="1" x14ac:dyDescent="0.3">
      <c r="B31" s="299"/>
      <c r="C31" s="300"/>
      <c r="D31" s="300"/>
      <c r="E31" s="300"/>
      <c r="F31" s="300"/>
      <c r="G31" s="300"/>
      <c r="H31" s="300"/>
      <c r="I31" s="300"/>
      <c r="J31" s="300"/>
      <c r="K31" s="300"/>
      <c r="L31" s="301"/>
      <c r="M31" s="148"/>
      <c r="N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</row>
    <row r="32" spans="2:29" s="47" customFormat="1" ht="15" customHeight="1" x14ac:dyDescent="0.25">
      <c r="B32" s="302">
        <v>1</v>
      </c>
      <c r="C32" s="294" t="s">
        <v>8</v>
      </c>
      <c r="D32" s="294"/>
      <c r="E32" s="294"/>
      <c r="F32" s="294"/>
      <c r="G32" s="294"/>
      <c r="H32" s="294"/>
      <c r="I32" s="294"/>
      <c r="J32" s="294"/>
      <c r="K32" s="294"/>
      <c r="L32" s="295"/>
      <c r="M32" s="149"/>
      <c r="N32" s="149"/>
      <c r="O32" s="157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</row>
    <row r="33" spans="2:29" ht="29.1" customHeight="1" x14ac:dyDescent="0.25">
      <c r="B33" s="303"/>
      <c r="C33" s="53" t="s">
        <v>9</v>
      </c>
      <c r="D33" s="342" t="s">
        <v>1</v>
      </c>
      <c r="E33" s="343"/>
      <c r="F33" s="343"/>
      <c r="G33" s="343"/>
      <c r="H33" s="343"/>
      <c r="I33" s="343"/>
      <c r="J33" s="344"/>
      <c r="K33" s="253" t="s">
        <v>78</v>
      </c>
      <c r="L33" s="254"/>
      <c r="M33" s="148"/>
      <c r="N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</row>
    <row r="34" spans="2:29" ht="15" x14ac:dyDescent="0.25">
      <c r="B34" s="303"/>
      <c r="C34" s="221" t="s">
        <v>90</v>
      </c>
      <c r="D34" s="221"/>
      <c r="E34" s="221"/>
      <c r="F34" s="221"/>
      <c r="G34" s="221"/>
      <c r="H34" s="221"/>
      <c r="I34" s="221"/>
      <c r="J34" s="221"/>
      <c r="K34" s="222">
        <v>0</v>
      </c>
      <c r="L34" s="223"/>
      <c r="M34" s="148"/>
      <c r="N34" s="148"/>
      <c r="P34" s="148"/>
      <c r="Q34" s="355" t="s">
        <v>185</v>
      </c>
      <c r="R34" s="357"/>
      <c r="S34" s="357"/>
      <c r="T34" s="357"/>
      <c r="U34" s="357"/>
      <c r="V34" s="357"/>
      <c r="W34" s="357"/>
      <c r="X34" s="357"/>
      <c r="Y34" s="357"/>
      <c r="Z34" s="148"/>
      <c r="AA34" s="148"/>
      <c r="AB34" s="148"/>
      <c r="AC34" s="148"/>
    </row>
    <row r="35" spans="2:29" x14ac:dyDescent="0.25">
      <c r="B35" s="303"/>
      <c r="C35" s="107">
        <v>1.1000000000000001</v>
      </c>
      <c r="D35" s="296" t="s">
        <v>62</v>
      </c>
      <c r="E35" s="297"/>
      <c r="F35" s="297"/>
      <c r="G35" s="297"/>
      <c r="H35" s="297"/>
      <c r="I35" s="297"/>
      <c r="J35" s="298"/>
      <c r="K35" s="224"/>
      <c r="L35" s="225"/>
      <c r="M35" s="148"/>
      <c r="N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</row>
    <row r="36" spans="2:29" x14ac:dyDescent="0.25">
      <c r="B36" s="303"/>
      <c r="C36" s="107">
        <v>1.2</v>
      </c>
      <c r="D36" s="296" t="s">
        <v>63</v>
      </c>
      <c r="E36" s="297"/>
      <c r="F36" s="297"/>
      <c r="G36" s="297"/>
      <c r="H36" s="297"/>
      <c r="I36" s="297"/>
      <c r="J36" s="298"/>
      <c r="K36" s="226"/>
      <c r="L36" s="227"/>
      <c r="M36" s="148"/>
      <c r="N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</row>
    <row r="37" spans="2:29" ht="12.75" customHeight="1" x14ac:dyDescent="0.25">
      <c r="B37" s="303"/>
      <c r="C37" s="107">
        <v>1.3</v>
      </c>
      <c r="D37" s="296" t="s">
        <v>64</v>
      </c>
      <c r="E37" s="297"/>
      <c r="F37" s="297"/>
      <c r="G37" s="297"/>
      <c r="H37" s="297"/>
      <c r="I37" s="297"/>
      <c r="J37" s="298"/>
      <c r="K37" s="224"/>
      <c r="L37" s="225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</row>
    <row r="38" spans="2:29" ht="12.75" customHeight="1" x14ac:dyDescent="0.25">
      <c r="B38" s="303"/>
      <c r="C38" s="107">
        <v>1.4</v>
      </c>
      <c r="D38" s="296" t="s">
        <v>97</v>
      </c>
      <c r="E38" s="297"/>
      <c r="F38" s="297"/>
      <c r="G38" s="297"/>
      <c r="H38" s="297"/>
      <c r="I38" s="297"/>
      <c r="J38" s="298"/>
      <c r="K38" s="224"/>
      <c r="L38" s="225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2:29" x14ac:dyDescent="0.25">
      <c r="B39" s="303"/>
      <c r="C39" s="341"/>
      <c r="D39" s="326"/>
      <c r="E39" s="326"/>
      <c r="F39" s="326"/>
      <c r="G39" s="326"/>
      <c r="H39" s="326"/>
      <c r="I39" s="326"/>
      <c r="J39" s="326"/>
      <c r="K39" s="326"/>
      <c r="L39" s="327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2:29" ht="14.45" customHeight="1" x14ac:dyDescent="0.25">
      <c r="B40" s="303"/>
      <c r="C40" s="221" t="s">
        <v>125</v>
      </c>
      <c r="D40" s="221"/>
      <c r="E40" s="221"/>
      <c r="F40" s="221"/>
      <c r="G40" s="221"/>
      <c r="H40" s="221"/>
      <c r="I40" s="221"/>
      <c r="J40" s="221"/>
      <c r="K40" s="222"/>
      <c r="L40" s="223"/>
      <c r="Q40" s="355" t="s">
        <v>186</v>
      </c>
      <c r="R40" s="357"/>
      <c r="S40" s="357"/>
      <c r="T40" s="357"/>
      <c r="U40" s="357"/>
      <c r="V40" s="357"/>
      <c r="W40" s="357"/>
      <c r="X40" s="357"/>
      <c r="Y40" s="357"/>
      <c r="Z40" s="148"/>
      <c r="AA40" s="148"/>
      <c r="AB40" s="148"/>
      <c r="AC40" s="148"/>
    </row>
    <row r="41" spans="2:29" ht="15" customHeight="1" x14ac:dyDescent="0.25">
      <c r="B41" s="303"/>
      <c r="C41" s="107">
        <v>1.5</v>
      </c>
      <c r="D41" s="296" t="s">
        <v>35</v>
      </c>
      <c r="E41" s="297"/>
      <c r="F41" s="297"/>
      <c r="G41" s="297"/>
      <c r="H41" s="297"/>
      <c r="I41" s="297"/>
      <c r="J41" s="298"/>
      <c r="K41" s="226">
        <v>1003006.2645120001</v>
      </c>
      <c r="L41" s="227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</row>
    <row r="42" spans="2:29" ht="15" customHeight="1" x14ac:dyDescent="0.25">
      <c r="B42" s="303"/>
      <c r="C42" s="107">
        <v>1.6</v>
      </c>
      <c r="D42" s="296" t="s">
        <v>36</v>
      </c>
      <c r="E42" s="297"/>
      <c r="F42" s="297"/>
      <c r="G42" s="297"/>
      <c r="H42" s="297"/>
      <c r="I42" s="297"/>
      <c r="J42" s="298"/>
      <c r="K42" s="226">
        <v>230283.2</v>
      </c>
      <c r="L42" s="227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</row>
    <row r="43" spans="2:29" ht="15" customHeight="1" x14ac:dyDescent="0.25">
      <c r="B43" s="303"/>
      <c r="C43" s="107">
        <v>1.7</v>
      </c>
      <c r="D43" s="296" t="s">
        <v>59</v>
      </c>
      <c r="E43" s="297"/>
      <c r="F43" s="297"/>
      <c r="G43" s="297"/>
      <c r="H43" s="297"/>
      <c r="I43" s="297"/>
      <c r="J43" s="298"/>
      <c r="K43" s="226">
        <v>66640</v>
      </c>
      <c r="L43" s="227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</row>
    <row r="44" spans="2:29" ht="15" customHeight="1" x14ac:dyDescent="0.25">
      <c r="B44" s="303"/>
      <c r="C44" s="107">
        <v>1.8</v>
      </c>
      <c r="D44" s="296" t="s">
        <v>37</v>
      </c>
      <c r="E44" s="297"/>
      <c r="F44" s="297"/>
      <c r="G44" s="297"/>
      <c r="H44" s="297"/>
      <c r="I44" s="297"/>
      <c r="J44" s="298"/>
      <c r="K44" s="226">
        <v>5596276.8720000004</v>
      </c>
      <c r="L44" s="227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</row>
    <row r="45" spans="2:29" ht="15" customHeight="1" x14ac:dyDescent="0.25">
      <c r="B45" s="303"/>
      <c r="C45" s="107">
        <v>1.9</v>
      </c>
      <c r="D45" s="296" t="s">
        <v>38</v>
      </c>
      <c r="E45" s="297"/>
      <c r="F45" s="297"/>
      <c r="G45" s="297"/>
      <c r="H45" s="297"/>
      <c r="I45" s="297"/>
      <c r="J45" s="298"/>
      <c r="K45" s="226">
        <v>4989522.140048</v>
      </c>
      <c r="L45" s="227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</row>
    <row r="46" spans="2:29" ht="15" customHeight="1" x14ac:dyDescent="0.25">
      <c r="B46" s="303"/>
      <c r="C46" s="54" t="s">
        <v>65</v>
      </c>
      <c r="D46" s="296" t="s">
        <v>39</v>
      </c>
      <c r="E46" s="297"/>
      <c r="F46" s="297"/>
      <c r="G46" s="297"/>
      <c r="H46" s="297"/>
      <c r="I46" s="297"/>
      <c r="J46" s="298"/>
      <c r="K46" s="226">
        <v>6308939.6560000004</v>
      </c>
      <c r="L46" s="227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</row>
    <row r="47" spans="2:29" ht="15" customHeight="1" x14ac:dyDescent="0.25">
      <c r="B47" s="303"/>
      <c r="C47" s="54" t="s">
        <v>66</v>
      </c>
      <c r="D47" s="296" t="s">
        <v>40</v>
      </c>
      <c r="E47" s="297"/>
      <c r="F47" s="297"/>
      <c r="G47" s="297"/>
      <c r="H47" s="297"/>
      <c r="I47" s="297"/>
      <c r="J47" s="298"/>
      <c r="K47" s="226">
        <v>5166937.7280000001</v>
      </c>
      <c r="L47" s="227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</row>
    <row r="48" spans="2:29" ht="15" customHeight="1" x14ac:dyDescent="0.25">
      <c r="B48" s="303"/>
      <c r="C48" s="54" t="s">
        <v>67</v>
      </c>
      <c r="D48" s="296" t="s">
        <v>60</v>
      </c>
      <c r="E48" s="297"/>
      <c r="F48" s="297"/>
      <c r="G48" s="297"/>
      <c r="H48" s="297"/>
      <c r="I48" s="297"/>
      <c r="J48" s="298"/>
      <c r="K48" s="226">
        <v>311912.77521599998</v>
      </c>
      <c r="L48" s="227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</row>
    <row r="49" spans="2:29" ht="15" customHeight="1" x14ac:dyDescent="0.25">
      <c r="B49" s="303"/>
      <c r="C49" s="54" t="s">
        <v>68</v>
      </c>
      <c r="D49" s="296" t="s">
        <v>110</v>
      </c>
      <c r="E49" s="297"/>
      <c r="F49" s="297"/>
      <c r="G49" s="297"/>
      <c r="H49" s="297"/>
      <c r="I49" s="297"/>
      <c r="J49" s="298"/>
      <c r="K49" s="226">
        <v>687930.04</v>
      </c>
      <c r="L49" s="227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</row>
    <row r="50" spans="2:29" ht="15" customHeight="1" x14ac:dyDescent="0.25">
      <c r="B50" s="303"/>
      <c r="C50" s="54" t="s">
        <v>69</v>
      </c>
      <c r="D50" s="296" t="s">
        <v>111</v>
      </c>
      <c r="E50" s="297"/>
      <c r="F50" s="297"/>
      <c r="G50" s="297"/>
      <c r="H50" s="297"/>
      <c r="I50" s="297"/>
      <c r="J50" s="298"/>
      <c r="K50" s="226">
        <v>592416.15393333347</v>
      </c>
      <c r="L50" s="227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</row>
    <row r="51" spans="2:29" ht="15" customHeight="1" x14ac:dyDescent="0.25">
      <c r="B51" s="303"/>
      <c r="C51" s="54" t="s">
        <v>70</v>
      </c>
      <c r="D51" s="296" t="s">
        <v>112</v>
      </c>
      <c r="E51" s="297"/>
      <c r="F51" s="297"/>
      <c r="G51" s="297"/>
      <c r="H51" s="297"/>
      <c r="I51" s="297"/>
      <c r="J51" s="298"/>
      <c r="K51" s="226">
        <v>198920.8</v>
      </c>
      <c r="L51" s="227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</row>
    <row r="52" spans="2:29" ht="15" customHeight="1" x14ac:dyDescent="0.25">
      <c r="B52" s="303"/>
      <c r="C52" s="54" t="s">
        <v>98</v>
      </c>
      <c r="D52" s="296" t="s">
        <v>113</v>
      </c>
      <c r="E52" s="297"/>
      <c r="F52" s="297"/>
      <c r="G52" s="297"/>
      <c r="H52" s="297"/>
      <c r="I52" s="297"/>
      <c r="J52" s="298"/>
      <c r="K52" s="226">
        <v>2820274.6880000001</v>
      </c>
      <c r="L52" s="227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</row>
    <row r="53" spans="2:29" ht="15" customHeight="1" x14ac:dyDescent="0.25">
      <c r="B53" s="303"/>
      <c r="C53" s="54" t="s">
        <v>99</v>
      </c>
      <c r="D53" s="296" t="s">
        <v>116</v>
      </c>
      <c r="E53" s="297"/>
      <c r="F53" s="297"/>
      <c r="G53" s="297"/>
      <c r="H53" s="297"/>
      <c r="I53" s="297"/>
      <c r="J53" s="298"/>
      <c r="K53" s="226">
        <v>893177.299</v>
      </c>
      <c r="L53" s="227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</row>
    <row r="54" spans="2:29" ht="15" customHeight="1" x14ac:dyDescent="0.25">
      <c r="B54" s="303"/>
      <c r="C54" s="54" t="s">
        <v>114</v>
      </c>
      <c r="D54" s="296" t="s">
        <v>96</v>
      </c>
      <c r="E54" s="297"/>
      <c r="F54" s="297"/>
      <c r="G54" s="297"/>
      <c r="H54" s="297"/>
      <c r="I54" s="297"/>
      <c r="J54" s="298"/>
      <c r="K54" s="226">
        <f>3851680+1000000</f>
        <v>4851680</v>
      </c>
      <c r="L54" s="227"/>
      <c r="Q54" s="355" t="s">
        <v>174</v>
      </c>
      <c r="R54" s="357"/>
      <c r="S54" s="357"/>
      <c r="T54" s="357"/>
      <c r="U54" s="357"/>
      <c r="V54" s="357"/>
      <c r="W54" s="357"/>
      <c r="X54" s="357"/>
      <c r="Y54" s="148"/>
      <c r="Z54" s="148"/>
      <c r="AA54" s="148"/>
      <c r="AB54" s="148"/>
      <c r="AC54" s="148"/>
    </row>
    <row r="55" spans="2:29" ht="15" customHeight="1" x14ac:dyDescent="0.25">
      <c r="B55" s="303"/>
      <c r="C55" s="54" t="s">
        <v>115</v>
      </c>
      <c r="D55" s="296" t="s">
        <v>118</v>
      </c>
      <c r="E55" s="297"/>
      <c r="F55" s="297"/>
      <c r="G55" s="297"/>
      <c r="H55" s="297"/>
      <c r="I55" s="297"/>
      <c r="J55" s="298"/>
      <c r="K55" s="226">
        <v>3271791.7616709336</v>
      </c>
      <c r="L55" s="227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</row>
    <row r="56" spans="2:29" s="47" customFormat="1" ht="15" customHeight="1" thickBot="1" x14ac:dyDescent="0.3">
      <c r="B56" s="304"/>
      <c r="C56" s="256" t="s">
        <v>120</v>
      </c>
      <c r="D56" s="256"/>
      <c r="E56" s="256"/>
      <c r="F56" s="256"/>
      <c r="G56" s="256"/>
      <c r="H56" s="256"/>
      <c r="I56" s="256"/>
      <c r="J56" s="256"/>
      <c r="K56" s="204">
        <f>SUM(K34:L55)</f>
        <v>36989709.378380269</v>
      </c>
      <c r="L56" s="205"/>
      <c r="O56" s="157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</row>
    <row r="57" spans="2:29" s="47" customFormat="1" ht="15" customHeight="1" x14ac:dyDescent="0.25">
      <c r="B57" s="338">
        <v>2</v>
      </c>
      <c r="C57" s="259" t="s">
        <v>57</v>
      </c>
      <c r="D57" s="260"/>
      <c r="E57" s="260"/>
      <c r="F57" s="260"/>
      <c r="G57" s="260"/>
      <c r="H57" s="260"/>
      <c r="I57" s="260"/>
      <c r="J57" s="260"/>
      <c r="K57" s="260"/>
      <c r="L57" s="261"/>
      <c r="O57" s="157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2:29" ht="14.45" customHeight="1" x14ac:dyDescent="0.25">
      <c r="B58" s="303"/>
      <c r="C58" s="110">
        <v>2.1</v>
      </c>
      <c r="D58" s="255" t="s">
        <v>13</v>
      </c>
      <c r="E58" s="255"/>
      <c r="F58" s="255"/>
      <c r="G58" s="255"/>
      <c r="H58" s="255"/>
      <c r="I58" s="255"/>
      <c r="J58" s="255"/>
      <c r="K58" s="257">
        <f>SUM(K59:L65)</f>
        <v>5906463.3600000003</v>
      </c>
      <c r="L58" s="25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</row>
    <row r="59" spans="2:29" ht="14.45" customHeight="1" x14ac:dyDescent="0.25">
      <c r="B59" s="303"/>
      <c r="C59" s="110" t="s">
        <v>130</v>
      </c>
      <c r="D59" s="345" t="s">
        <v>137</v>
      </c>
      <c r="E59" s="345"/>
      <c r="F59" s="345"/>
      <c r="G59" s="345"/>
      <c r="H59" s="345"/>
      <c r="I59" s="345"/>
      <c r="J59" s="345"/>
      <c r="K59" s="346">
        <v>1688137.92</v>
      </c>
      <c r="L59" s="346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</row>
    <row r="60" spans="2:29" ht="14.45" customHeight="1" x14ac:dyDescent="0.25">
      <c r="B60" s="303"/>
      <c r="C60" s="110" t="s">
        <v>131</v>
      </c>
      <c r="D60" s="345" t="s">
        <v>138</v>
      </c>
      <c r="E60" s="345"/>
      <c r="F60" s="345"/>
      <c r="G60" s="345"/>
      <c r="H60" s="345"/>
      <c r="I60" s="345"/>
      <c r="J60" s="345"/>
      <c r="K60" s="346">
        <v>722135.68</v>
      </c>
      <c r="L60" s="346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</row>
    <row r="61" spans="2:29" ht="14.45" customHeight="1" x14ac:dyDescent="0.25">
      <c r="B61" s="303"/>
      <c r="C61" s="110" t="s">
        <v>132</v>
      </c>
      <c r="D61" s="345" t="s">
        <v>139</v>
      </c>
      <c r="E61" s="345"/>
      <c r="F61" s="345"/>
      <c r="G61" s="345"/>
      <c r="H61" s="345"/>
      <c r="I61" s="345"/>
      <c r="J61" s="345"/>
      <c r="K61" s="346">
        <v>280732.48</v>
      </c>
      <c r="L61" s="346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</row>
    <row r="62" spans="2:29" ht="14.45" customHeight="1" x14ac:dyDescent="0.25">
      <c r="B62" s="303"/>
      <c r="C62" s="110" t="s">
        <v>133</v>
      </c>
      <c r="D62" s="345" t="s">
        <v>140</v>
      </c>
      <c r="E62" s="345"/>
      <c r="F62" s="345"/>
      <c r="G62" s="345"/>
      <c r="H62" s="345"/>
      <c r="I62" s="345"/>
      <c r="J62" s="345"/>
      <c r="K62" s="346">
        <v>542241.28000000003</v>
      </c>
      <c r="L62" s="346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</row>
    <row r="63" spans="2:29" ht="14.45" customHeight="1" x14ac:dyDescent="0.25">
      <c r="B63" s="303"/>
      <c r="C63" s="110" t="s">
        <v>134</v>
      </c>
      <c r="D63" s="345" t="s">
        <v>141</v>
      </c>
      <c r="E63" s="345"/>
      <c r="F63" s="345"/>
      <c r="G63" s="345"/>
      <c r="H63" s="345"/>
      <c r="I63" s="345"/>
      <c r="J63" s="345"/>
      <c r="K63" s="346">
        <v>2382751.84</v>
      </c>
      <c r="L63" s="346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</row>
    <row r="64" spans="2:29" ht="14.45" customHeight="1" x14ac:dyDescent="0.25">
      <c r="B64" s="303"/>
      <c r="C64" s="110" t="s">
        <v>135</v>
      </c>
      <c r="D64" s="345" t="s">
        <v>142</v>
      </c>
      <c r="E64" s="345"/>
      <c r="F64" s="345"/>
      <c r="G64" s="345"/>
      <c r="H64" s="345"/>
      <c r="I64" s="345"/>
      <c r="J64" s="345"/>
      <c r="K64" s="346">
        <v>290464.15999999997</v>
      </c>
      <c r="L64" s="346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</row>
    <row r="65" spans="2:29" ht="14.45" customHeight="1" x14ac:dyDescent="0.25">
      <c r="B65" s="303"/>
      <c r="C65" s="110" t="s">
        <v>136</v>
      </c>
      <c r="D65" s="345" t="s">
        <v>143</v>
      </c>
      <c r="E65" s="345"/>
      <c r="F65" s="345"/>
      <c r="G65" s="345"/>
      <c r="H65" s="345"/>
      <c r="I65" s="345"/>
      <c r="J65" s="345"/>
      <c r="K65" s="346"/>
      <c r="L65" s="346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</row>
    <row r="66" spans="2:29" s="47" customFormat="1" ht="15" customHeight="1" thickBot="1" x14ac:dyDescent="0.3">
      <c r="B66" s="304"/>
      <c r="C66" s="256" t="s">
        <v>93</v>
      </c>
      <c r="D66" s="256"/>
      <c r="E66" s="256"/>
      <c r="F66" s="256"/>
      <c r="G66" s="256"/>
      <c r="H66" s="256"/>
      <c r="I66" s="256"/>
      <c r="J66" s="256"/>
      <c r="K66" s="204">
        <f>SUM(K58)</f>
        <v>5906463.3600000003</v>
      </c>
      <c r="L66" s="205"/>
      <c r="O66" s="157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</row>
    <row r="67" spans="2:29" s="47" customFormat="1" ht="15" customHeight="1" x14ac:dyDescent="0.25">
      <c r="B67" s="339">
        <v>3</v>
      </c>
      <c r="C67" s="262" t="s">
        <v>85</v>
      </c>
      <c r="D67" s="263"/>
      <c r="E67" s="263"/>
      <c r="F67" s="263"/>
      <c r="G67" s="263"/>
      <c r="H67" s="263"/>
      <c r="I67" s="263"/>
      <c r="J67" s="263"/>
      <c r="K67" s="263"/>
      <c r="L67" s="264"/>
      <c r="O67" s="157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</row>
    <row r="68" spans="2:29" ht="14.45" customHeight="1" x14ac:dyDescent="0.25">
      <c r="B68" s="303"/>
      <c r="C68" s="110">
        <v>3.1</v>
      </c>
      <c r="D68" s="255" t="s">
        <v>85</v>
      </c>
      <c r="E68" s="255"/>
      <c r="F68" s="255"/>
      <c r="G68" s="255"/>
      <c r="H68" s="255"/>
      <c r="I68" s="255"/>
      <c r="J68" s="255"/>
      <c r="K68" s="219">
        <v>1623107.37</v>
      </c>
      <c r="L68" s="220"/>
      <c r="Q68" s="355" t="s">
        <v>167</v>
      </c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148"/>
    </row>
    <row r="69" spans="2:29" s="47" customFormat="1" ht="15" customHeight="1" thickBot="1" x14ac:dyDescent="0.3">
      <c r="B69" s="340"/>
      <c r="C69" s="250" t="s">
        <v>86</v>
      </c>
      <c r="D69" s="250"/>
      <c r="E69" s="250"/>
      <c r="F69" s="250"/>
      <c r="G69" s="250"/>
      <c r="H69" s="250"/>
      <c r="I69" s="250"/>
      <c r="J69" s="250"/>
      <c r="K69" s="251">
        <f>K68</f>
        <v>1623107.37</v>
      </c>
      <c r="L69" s="252"/>
      <c r="O69" s="157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</row>
    <row r="70" spans="2:29" s="47" customFormat="1" ht="15" customHeight="1" x14ac:dyDescent="0.25">
      <c r="B70" s="57">
        <v>4</v>
      </c>
      <c r="C70" s="230" t="s">
        <v>11</v>
      </c>
      <c r="D70" s="231"/>
      <c r="E70" s="231"/>
      <c r="F70" s="231"/>
      <c r="G70" s="231"/>
      <c r="H70" s="231"/>
      <c r="I70" s="231"/>
      <c r="J70" s="231"/>
      <c r="K70" s="231"/>
      <c r="L70" s="232"/>
      <c r="O70" s="157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</row>
    <row r="71" spans="2:29" ht="27.95" customHeight="1" x14ac:dyDescent="0.25">
      <c r="B71" s="58"/>
      <c r="C71" s="53" t="s">
        <v>9</v>
      </c>
      <c r="D71" s="342" t="s">
        <v>1</v>
      </c>
      <c r="E71" s="343"/>
      <c r="F71" s="343"/>
      <c r="G71" s="343"/>
      <c r="H71" s="343"/>
      <c r="I71" s="343"/>
      <c r="J71" s="344"/>
      <c r="K71" s="253" t="s">
        <v>78</v>
      </c>
      <c r="L71" s="254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</row>
    <row r="72" spans="2:29" x14ac:dyDescent="0.25">
      <c r="B72" s="58"/>
      <c r="C72" s="107">
        <v>4.0999999999999996</v>
      </c>
      <c r="D72" s="296" t="s">
        <v>56</v>
      </c>
      <c r="E72" s="297"/>
      <c r="F72" s="297"/>
      <c r="G72" s="297"/>
      <c r="H72" s="297"/>
      <c r="I72" s="297"/>
      <c r="J72" s="298"/>
      <c r="K72" s="219">
        <v>50000</v>
      </c>
      <c r="L72" s="220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</row>
    <row r="73" spans="2:29" x14ac:dyDescent="0.25">
      <c r="B73" s="58"/>
      <c r="C73" s="107">
        <v>4.2</v>
      </c>
      <c r="D73" s="296" t="s">
        <v>54</v>
      </c>
      <c r="E73" s="297"/>
      <c r="F73" s="297"/>
      <c r="G73" s="297"/>
      <c r="H73" s="297"/>
      <c r="I73" s="297"/>
      <c r="J73" s="298"/>
      <c r="K73" s="219"/>
      <c r="L73" s="220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</row>
    <row r="74" spans="2:29" ht="13.15" customHeight="1" x14ac:dyDescent="0.25">
      <c r="B74" s="58"/>
      <c r="C74" s="107">
        <v>4.3</v>
      </c>
      <c r="D74" s="296" t="s">
        <v>100</v>
      </c>
      <c r="E74" s="297"/>
      <c r="F74" s="297"/>
      <c r="G74" s="297"/>
      <c r="H74" s="297"/>
      <c r="I74" s="297"/>
      <c r="J74" s="298"/>
      <c r="K74" s="219"/>
      <c r="L74" s="220"/>
      <c r="Q74" s="355"/>
      <c r="R74" s="357"/>
      <c r="S74" s="357"/>
      <c r="T74" s="357"/>
      <c r="U74" s="357"/>
      <c r="V74" s="357"/>
      <c r="W74" s="357"/>
      <c r="X74" s="357"/>
      <c r="Y74" s="357"/>
      <c r="Z74" s="148"/>
      <c r="AA74" s="148"/>
      <c r="AB74" s="148"/>
      <c r="AC74" s="148"/>
    </row>
    <row r="75" spans="2:29" ht="13.15" customHeight="1" x14ac:dyDescent="0.25">
      <c r="B75" s="58"/>
      <c r="C75" s="107">
        <v>4.4000000000000004</v>
      </c>
      <c r="D75" s="296" t="s">
        <v>55</v>
      </c>
      <c r="E75" s="297"/>
      <c r="F75" s="297"/>
      <c r="G75" s="297"/>
      <c r="H75" s="297"/>
      <c r="I75" s="297"/>
      <c r="J75" s="298"/>
      <c r="K75" s="219"/>
      <c r="L75" s="220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</row>
    <row r="76" spans="2:29" ht="13.15" customHeight="1" x14ac:dyDescent="0.25">
      <c r="B76" s="58"/>
      <c r="C76" s="107">
        <v>4.5</v>
      </c>
      <c r="D76" s="296" t="s">
        <v>101</v>
      </c>
      <c r="E76" s="297"/>
      <c r="F76" s="297"/>
      <c r="G76" s="297"/>
      <c r="H76" s="297"/>
      <c r="I76" s="297"/>
      <c r="J76" s="298"/>
      <c r="K76" s="219">
        <v>125000</v>
      </c>
      <c r="L76" s="220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</row>
    <row r="77" spans="2:29" x14ac:dyDescent="0.25">
      <c r="B77" s="58"/>
      <c r="C77" s="107">
        <v>4.5999999999999996</v>
      </c>
      <c r="D77" s="296" t="s">
        <v>102</v>
      </c>
      <c r="E77" s="297"/>
      <c r="F77" s="297"/>
      <c r="G77" s="297"/>
      <c r="H77" s="297"/>
      <c r="I77" s="297"/>
      <c r="J77" s="298"/>
      <c r="K77" s="219"/>
      <c r="L77" s="220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</row>
    <row r="78" spans="2:29" s="47" customFormat="1" ht="15" customHeight="1" thickBot="1" x14ac:dyDescent="0.3">
      <c r="B78" s="59"/>
      <c r="C78" s="214" t="s">
        <v>58</v>
      </c>
      <c r="D78" s="214"/>
      <c r="E78" s="214"/>
      <c r="F78" s="214"/>
      <c r="G78" s="214"/>
      <c r="H78" s="214"/>
      <c r="I78" s="214"/>
      <c r="J78" s="214"/>
      <c r="K78" s="215">
        <f>SUM(K72:L77)</f>
        <v>175000</v>
      </c>
      <c r="L78" s="216"/>
      <c r="O78" s="157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</row>
    <row r="79" spans="2:29" s="47" customFormat="1" ht="15" customHeight="1" x14ac:dyDescent="0.25">
      <c r="B79" s="338">
        <v>5</v>
      </c>
      <c r="C79" s="276" t="s">
        <v>74</v>
      </c>
      <c r="D79" s="277"/>
      <c r="E79" s="277"/>
      <c r="F79" s="277"/>
      <c r="G79" s="277"/>
      <c r="H79" s="277"/>
      <c r="I79" s="277"/>
      <c r="J79" s="277"/>
      <c r="K79" s="277"/>
      <c r="L79" s="278"/>
      <c r="O79" s="157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</row>
    <row r="80" spans="2:29" s="47" customFormat="1" ht="6.75" customHeight="1" x14ac:dyDescent="0.25">
      <c r="B80" s="303"/>
      <c r="C80" s="267" t="s">
        <v>75</v>
      </c>
      <c r="D80" s="268"/>
      <c r="E80" s="268"/>
      <c r="F80" s="268"/>
      <c r="G80" s="268"/>
      <c r="H80" s="268"/>
      <c r="I80" s="268"/>
      <c r="J80" s="269"/>
      <c r="L80" s="60"/>
      <c r="O80" s="157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</row>
    <row r="81" spans="2:29" ht="14.25" customHeight="1" x14ac:dyDescent="0.25">
      <c r="B81" s="303"/>
      <c r="C81" s="270"/>
      <c r="D81" s="271"/>
      <c r="E81" s="271"/>
      <c r="F81" s="271"/>
      <c r="G81" s="271"/>
      <c r="H81" s="271"/>
      <c r="I81" s="271"/>
      <c r="J81" s="272"/>
      <c r="K81" s="217"/>
      <c r="L81" s="21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</row>
    <row r="82" spans="2:29" s="47" customFormat="1" ht="6.75" customHeight="1" x14ac:dyDescent="0.25">
      <c r="B82" s="303"/>
      <c r="C82" s="273"/>
      <c r="D82" s="274"/>
      <c r="E82" s="274"/>
      <c r="F82" s="274"/>
      <c r="G82" s="274"/>
      <c r="H82" s="274"/>
      <c r="I82" s="274"/>
      <c r="J82" s="275"/>
      <c r="L82" s="60"/>
      <c r="O82" s="157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</row>
    <row r="83" spans="2:29" ht="13.5" thickBot="1" x14ac:dyDescent="0.3">
      <c r="B83" s="304"/>
      <c r="C83" s="293" t="s">
        <v>84</v>
      </c>
      <c r="D83" s="293"/>
      <c r="E83" s="293"/>
      <c r="F83" s="293"/>
      <c r="G83" s="293"/>
      <c r="H83" s="293"/>
      <c r="I83" s="293"/>
      <c r="J83" s="293"/>
      <c r="K83" s="204">
        <f>K81</f>
        <v>0</v>
      </c>
      <c r="L83" s="205"/>
      <c r="Q83" s="159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</row>
    <row r="84" spans="2:29" ht="6.75" customHeight="1" x14ac:dyDescent="0.25">
      <c r="B84" s="81"/>
      <c r="C84" s="82"/>
      <c r="D84" s="83"/>
      <c r="E84" s="83"/>
      <c r="F84" s="83"/>
      <c r="G84" s="83"/>
      <c r="H84" s="83"/>
      <c r="I84" s="83"/>
      <c r="J84" s="83"/>
      <c r="K84" s="84"/>
      <c r="L84" s="85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</row>
    <row r="85" spans="2:29" s="48" customFormat="1" x14ac:dyDescent="0.25">
      <c r="B85" s="206" t="s">
        <v>76</v>
      </c>
      <c r="C85" s="207"/>
      <c r="D85" s="207"/>
      <c r="E85" s="207"/>
      <c r="F85" s="207"/>
      <c r="G85" s="207"/>
      <c r="H85" s="207"/>
      <c r="I85" s="207"/>
      <c r="J85" s="207"/>
      <c r="K85" s="208">
        <f>K56+K66+K69+K78+K83</f>
        <v>44694280.108380266</v>
      </c>
      <c r="L85" s="209"/>
      <c r="O85" s="158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</row>
    <row r="86" spans="2:29" s="47" customFormat="1" ht="6.75" customHeight="1" x14ac:dyDescent="0.25">
      <c r="B86" s="61"/>
      <c r="C86" s="62"/>
      <c r="D86" s="62"/>
      <c r="E86" s="62"/>
      <c r="F86" s="62"/>
      <c r="G86" s="62"/>
      <c r="H86" s="62"/>
      <c r="I86" s="62"/>
      <c r="J86" s="62"/>
      <c r="K86" s="63"/>
      <c r="L86" s="64"/>
      <c r="O86" s="157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</row>
    <row r="87" spans="2:29" s="47" customFormat="1" x14ac:dyDescent="0.25">
      <c r="B87" s="93" t="s">
        <v>91</v>
      </c>
      <c r="C87" s="91"/>
      <c r="D87" s="91"/>
      <c r="E87" s="91"/>
      <c r="F87" s="91"/>
      <c r="G87" s="228">
        <v>0.13500000000000001</v>
      </c>
      <c r="H87" s="228"/>
      <c r="I87" s="92" t="s">
        <v>10</v>
      </c>
      <c r="J87" s="143">
        <f>K56+K69+K81</f>
        <v>38612816.748380266</v>
      </c>
      <c r="K87" s="210">
        <f>J87*G87</f>
        <v>5212730.2610313362</v>
      </c>
      <c r="L87" s="211"/>
      <c r="O87" s="157"/>
      <c r="Q87" s="355" t="s">
        <v>175</v>
      </c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</row>
    <row r="88" spans="2:29" s="47" customFormat="1" x14ac:dyDescent="0.25">
      <c r="B88" s="247" t="s">
        <v>92</v>
      </c>
      <c r="C88" s="248"/>
      <c r="D88" s="248"/>
      <c r="E88" s="248"/>
      <c r="F88" s="249"/>
      <c r="G88" s="229">
        <v>0.23</v>
      </c>
      <c r="H88" s="229"/>
      <c r="I88" s="92" t="s">
        <v>10</v>
      </c>
      <c r="J88" s="143">
        <f>K66</f>
        <v>5906463.3600000003</v>
      </c>
      <c r="K88" s="210">
        <f>J88*G88</f>
        <v>1358486.5728000002</v>
      </c>
      <c r="L88" s="211"/>
      <c r="O88" s="157"/>
      <c r="Q88" s="355" t="s">
        <v>176</v>
      </c>
      <c r="R88" s="356"/>
      <c r="S88" s="356"/>
      <c r="T88" s="356"/>
      <c r="U88" s="356"/>
      <c r="V88" s="356"/>
      <c r="W88" s="356"/>
      <c r="X88" s="356"/>
      <c r="Y88" s="356"/>
      <c r="Z88" s="356"/>
      <c r="AA88" s="356"/>
      <c r="AB88" s="356"/>
      <c r="AC88" s="356"/>
    </row>
    <row r="89" spans="2:29" s="47" customFormat="1" x14ac:dyDescent="0.25">
      <c r="B89" s="212" t="s">
        <v>104</v>
      </c>
      <c r="C89" s="213"/>
      <c r="D89" s="213"/>
      <c r="E89" s="213"/>
      <c r="F89" s="213"/>
      <c r="G89" s="235">
        <v>1</v>
      </c>
      <c r="H89" s="236"/>
      <c r="I89" s="239" t="s">
        <v>43</v>
      </c>
      <c r="J89" s="241">
        <v>0</v>
      </c>
      <c r="K89" s="243">
        <f>J89*G89</f>
        <v>0</v>
      </c>
      <c r="L89" s="244"/>
      <c r="O89" s="157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</row>
    <row r="90" spans="2:29" s="47" customFormat="1" ht="32.450000000000003" customHeight="1" x14ac:dyDescent="0.25">
      <c r="B90" s="233" t="s">
        <v>103</v>
      </c>
      <c r="C90" s="234"/>
      <c r="D90" s="234"/>
      <c r="E90" s="234"/>
      <c r="F90" s="234"/>
      <c r="G90" s="237"/>
      <c r="H90" s="238"/>
      <c r="I90" s="240"/>
      <c r="J90" s="242"/>
      <c r="K90" s="245"/>
      <c r="L90" s="246"/>
      <c r="O90" s="157"/>
      <c r="Q90" s="355" t="s">
        <v>177</v>
      </c>
      <c r="R90" s="356"/>
      <c r="S90" s="356"/>
      <c r="T90" s="356"/>
      <c r="U90" s="356"/>
      <c r="V90" s="356"/>
      <c r="W90" s="356"/>
      <c r="X90" s="356"/>
      <c r="Y90" s="356"/>
      <c r="Z90" s="356"/>
      <c r="AA90" s="356"/>
      <c r="AB90" s="356"/>
      <c r="AC90" s="356"/>
    </row>
    <row r="91" spans="2:29" s="47" customFormat="1" ht="3" customHeight="1" x14ac:dyDescent="0.25">
      <c r="B91" s="94"/>
      <c r="C91" s="95"/>
      <c r="D91" s="95"/>
      <c r="E91" s="95"/>
      <c r="F91" s="95"/>
      <c r="G91" s="96"/>
      <c r="H91" s="96"/>
      <c r="I91" s="97"/>
      <c r="J91" s="98"/>
      <c r="K91" s="99"/>
      <c r="L91" s="100"/>
      <c r="O91" s="157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</row>
    <row r="92" spans="2:29" s="47" customFormat="1" x14ac:dyDescent="0.25">
      <c r="B92" s="206" t="s">
        <v>77</v>
      </c>
      <c r="C92" s="207"/>
      <c r="D92" s="207"/>
      <c r="E92" s="207"/>
      <c r="F92" s="207"/>
      <c r="G92" s="207"/>
      <c r="H92" s="207"/>
      <c r="I92" s="207"/>
      <c r="J92" s="207"/>
      <c r="K92" s="292">
        <f>K85+K87+K88+K89</f>
        <v>51265496.942211606</v>
      </c>
      <c r="L92" s="211"/>
      <c r="O92" s="157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</row>
    <row r="93" spans="2:29" s="47" customFormat="1" ht="6.75" customHeight="1" thickBot="1" x14ac:dyDescent="0.3">
      <c r="B93" s="86"/>
      <c r="C93" s="75"/>
      <c r="D93" s="76"/>
      <c r="E93" s="76"/>
      <c r="F93" s="76"/>
      <c r="G93" s="76"/>
      <c r="H93" s="76"/>
      <c r="I93" s="76"/>
      <c r="J93" s="76"/>
      <c r="K93" s="76"/>
      <c r="L93" s="87"/>
      <c r="O93" s="157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</row>
    <row r="94" spans="2:29" s="47" customFormat="1" ht="6.75" customHeight="1" thickBot="1" x14ac:dyDescent="0.3">
      <c r="B94" s="71"/>
      <c r="C94" s="72"/>
      <c r="D94" s="73"/>
      <c r="E94" s="73"/>
      <c r="F94" s="73"/>
      <c r="G94" s="73"/>
      <c r="H94" s="73"/>
      <c r="I94" s="73"/>
      <c r="J94" s="73"/>
      <c r="K94" s="73"/>
      <c r="L94" s="74"/>
      <c r="O94" s="157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</row>
    <row r="95" spans="2:29" ht="13.5" thickBot="1" x14ac:dyDescent="0.3">
      <c r="B95" s="55" t="s">
        <v>19</v>
      </c>
      <c r="C95" s="65"/>
      <c r="D95" s="47"/>
      <c r="E95" s="47">
        <v>0</v>
      </c>
      <c r="F95" s="109">
        <f>E22/1000</f>
        <v>2.7</v>
      </c>
      <c r="G95" s="47" t="s">
        <v>12</v>
      </c>
      <c r="H95" s="47"/>
      <c r="I95" s="47"/>
      <c r="J95" s="62" t="s">
        <v>94</v>
      </c>
      <c r="K95" s="265">
        <f>K85/F95</f>
        <v>16553437.077177875</v>
      </c>
      <c r="L95" s="266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</row>
    <row r="96" spans="2:29" ht="13.5" thickBot="1" x14ac:dyDescent="0.3">
      <c r="B96" s="55"/>
      <c r="C96" s="65"/>
      <c r="D96" s="47"/>
      <c r="E96" s="47"/>
      <c r="F96" s="88"/>
      <c r="G96" s="47"/>
      <c r="H96" s="47"/>
      <c r="I96" s="47"/>
      <c r="J96" s="62" t="s">
        <v>129</v>
      </c>
      <c r="K96" s="265">
        <f>K92/F95</f>
        <v>18987221.089708</v>
      </c>
      <c r="L96" s="266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</row>
    <row r="97" spans="2:29" ht="7.5" customHeight="1" thickBot="1" x14ac:dyDescent="0.3">
      <c r="B97" s="40"/>
      <c r="C97" s="75"/>
      <c r="D97" s="76"/>
      <c r="E97" s="77"/>
      <c r="F97" s="77"/>
      <c r="G97" s="76"/>
      <c r="H97" s="76"/>
      <c r="I97" s="76"/>
      <c r="J97" s="78"/>
      <c r="K97" s="79"/>
      <c r="L97" s="80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</row>
    <row r="98" spans="2:29" ht="6.75" customHeight="1" thickBot="1" x14ac:dyDescent="0.3">
      <c r="B98" s="58"/>
      <c r="K98" s="69"/>
      <c r="L98" s="70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</row>
    <row r="99" spans="2:29" ht="6.75" customHeight="1" thickBot="1" x14ac:dyDescent="0.3">
      <c r="B99" s="113"/>
      <c r="C99" s="114"/>
      <c r="D99" s="114"/>
      <c r="E99" s="114"/>
      <c r="F99" s="114"/>
      <c r="G99" s="114"/>
      <c r="H99" s="114"/>
      <c r="I99" s="114"/>
      <c r="J99" s="114"/>
      <c r="K99" s="114"/>
      <c r="L99" s="115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</row>
    <row r="100" spans="2:29" s="47" customFormat="1" x14ac:dyDescent="0.25">
      <c r="B100" s="89" t="s">
        <v>2</v>
      </c>
      <c r="C100" s="283" t="s">
        <v>3</v>
      </c>
      <c r="D100" s="284"/>
      <c r="E100" s="284"/>
      <c r="F100" s="285"/>
      <c r="G100" s="286" t="s">
        <v>4</v>
      </c>
      <c r="H100" s="286"/>
      <c r="I100" s="286" t="s">
        <v>5</v>
      </c>
      <c r="J100" s="286"/>
      <c r="K100" s="286" t="s">
        <v>6</v>
      </c>
      <c r="L100" s="287"/>
      <c r="O100" s="157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</row>
    <row r="101" spans="2:29" ht="15" x14ac:dyDescent="0.25">
      <c r="B101" s="123"/>
      <c r="C101" s="288"/>
      <c r="D101" s="288"/>
      <c r="E101" s="288"/>
      <c r="F101" s="288"/>
      <c r="G101" s="289" t="s">
        <v>169</v>
      </c>
      <c r="H101" s="289"/>
      <c r="I101" s="289" t="s">
        <v>170</v>
      </c>
      <c r="J101" s="289"/>
      <c r="K101" s="290" t="s">
        <v>196</v>
      </c>
      <c r="L101" s="291"/>
      <c r="Q101" s="355" t="s">
        <v>171</v>
      </c>
      <c r="R101" s="357"/>
      <c r="S101" s="357"/>
      <c r="T101" s="357"/>
      <c r="U101" s="357"/>
      <c r="V101" s="357"/>
      <c r="W101" s="148"/>
      <c r="X101" s="148"/>
      <c r="Y101" s="148"/>
      <c r="Z101" s="148"/>
      <c r="AA101" s="148"/>
      <c r="AB101" s="148"/>
      <c r="AC101" s="148"/>
    </row>
    <row r="102" spans="2:29" ht="13.5" thickBot="1" x14ac:dyDescent="0.3">
      <c r="B102" s="124"/>
      <c r="C102" s="279"/>
      <c r="D102" s="279"/>
      <c r="E102" s="279"/>
      <c r="F102" s="279"/>
      <c r="G102" s="280"/>
      <c r="H102" s="280"/>
      <c r="I102" s="280"/>
      <c r="J102" s="280"/>
      <c r="K102" s="281"/>
      <c r="L102" s="282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</row>
    <row r="103" spans="2:29" ht="6.75" customHeight="1" x14ac:dyDescent="0.25"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</row>
    <row r="104" spans="2:29" ht="6.75" customHeight="1" x14ac:dyDescent="0.25">
      <c r="D104" s="52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</row>
    <row r="105" spans="2:29" x14ac:dyDescent="0.25"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</row>
    <row r="119" spans="2:12" x14ac:dyDescent="0.25">
      <c r="B119" s="4"/>
      <c r="L119" s="46"/>
    </row>
    <row r="120" spans="2:12" x14ac:dyDescent="0.25">
      <c r="B120" s="4"/>
      <c r="L120" s="46"/>
    </row>
    <row r="121" spans="2:12" x14ac:dyDescent="0.25">
      <c r="B121" s="4"/>
      <c r="L121" s="46"/>
    </row>
    <row r="122" spans="2:12" x14ac:dyDescent="0.25">
      <c r="B122" s="4"/>
      <c r="L122" s="46"/>
    </row>
    <row r="123" spans="2:12" x14ac:dyDescent="0.25">
      <c r="B123" s="4"/>
      <c r="L123" s="46"/>
    </row>
    <row r="124" spans="2:12" x14ac:dyDescent="0.25">
      <c r="B124" s="4"/>
      <c r="L124" s="46"/>
    </row>
    <row r="125" spans="2:12" x14ac:dyDescent="0.25">
      <c r="B125" s="4"/>
      <c r="L125" s="46"/>
    </row>
    <row r="126" spans="2:12" x14ac:dyDescent="0.25">
      <c r="B126" s="4"/>
      <c r="L126" s="46"/>
    </row>
    <row r="127" spans="2:12" x14ac:dyDescent="0.25">
      <c r="B127" s="4"/>
      <c r="L127" s="46"/>
    </row>
    <row r="128" spans="2:12" x14ac:dyDescent="0.25">
      <c r="B128" s="4"/>
      <c r="L128" s="46"/>
    </row>
    <row r="129" spans="2:12" x14ac:dyDescent="0.25">
      <c r="B129" s="4"/>
      <c r="L129" s="46"/>
    </row>
    <row r="130" spans="2:12" x14ac:dyDescent="0.25">
      <c r="B130" s="4"/>
      <c r="L130" s="46"/>
    </row>
    <row r="131" spans="2:12" x14ac:dyDescent="0.25">
      <c r="B131" s="4"/>
      <c r="L131" s="46"/>
    </row>
    <row r="132" spans="2:12" x14ac:dyDescent="0.25">
      <c r="B132" s="4"/>
      <c r="L132" s="46"/>
    </row>
    <row r="133" spans="2:12" x14ac:dyDescent="0.25">
      <c r="B133" s="4"/>
      <c r="L133" s="46"/>
    </row>
    <row r="134" spans="2:12" x14ac:dyDescent="0.25">
      <c r="B134" s="4"/>
      <c r="L134" s="46"/>
    </row>
    <row r="135" spans="2:12" x14ac:dyDescent="0.25">
      <c r="B135" s="4"/>
      <c r="L135" s="46"/>
    </row>
    <row r="136" spans="2:12" x14ac:dyDescent="0.25">
      <c r="B136" s="4"/>
      <c r="L136" s="46"/>
    </row>
    <row r="137" spans="2:12" x14ac:dyDescent="0.25">
      <c r="B137" s="4"/>
      <c r="L137" s="46"/>
    </row>
    <row r="138" spans="2:12" x14ac:dyDescent="0.25">
      <c r="B138" s="4"/>
      <c r="L138" s="46"/>
    </row>
    <row r="139" spans="2:12" x14ac:dyDescent="0.25">
      <c r="B139" s="4"/>
      <c r="L139" s="46"/>
    </row>
    <row r="140" spans="2:12" x14ac:dyDescent="0.25">
      <c r="B140" s="4"/>
      <c r="L140" s="46"/>
    </row>
    <row r="141" spans="2:12" x14ac:dyDescent="0.25">
      <c r="B141" s="4"/>
      <c r="L141" s="46"/>
    </row>
    <row r="142" spans="2:12" x14ac:dyDescent="0.25">
      <c r="B142" s="4"/>
      <c r="L142" s="46"/>
    </row>
    <row r="143" spans="2:12" x14ac:dyDescent="0.25">
      <c r="B143" s="4"/>
      <c r="L143" s="46"/>
    </row>
    <row r="144" spans="2:12" x14ac:dyDescent="0.25">
      <c r="B144" s="4"/>
      <c r="L144" s="46"/>
    </row>
    <row r="145" spans="2:12" x14ac:dyDescent="0.25">
      <c r="B145" s="4"/>
      <c r="L145" s="46"/>
    </row>
    <row r="146" spans="2:12" x14ac:dyDescent="0.25">
      <c r="B146" s="4"/>
      <c r="L146" s="46"/>
    </row>
    <row r="147" spans="2:12" ht="13.5" thickBot="1" x14ac:dyDescent="0.3">
      <c r="B147" s="49"/>
      <c r="C147" s="50"/>
      <c r="D147" s="50"/>
      <c r="E147" s="50"/>
      <c r="F147" s="50"/>
      <c r="G147" s="50"/>
      <c r="H147" s="50"/>
      <c r="I147" s="50"/>
      <c r="J147" s="50"/>
      <c r="K147" s="50"/>
      <c r="L147" s="51"/>
    </row>
  </sheetData>
  <sheetProtection algorithmName="SHA-512" hashValue="N4uAVy3U6ep1yyfVCjitqbrbpsCj4MyCUGuaSwDKocS3+Aal3NpvU5++L5a5/g4ERebp7pUmxGp8MB6ovADB1A==" saltValue="XRlBID5PaSFapj1A4Ynf7Q==" spinCount="100000" sheet="1" selectLockedCells="1"/>
  <mergeCells count="201">
    <mergeCell ref="Q90:AC90"/>
    <mergeCell ref="Q101:V101"/>
    <mergeCell ref="Q74:Y74"/>
    <mergeCell ref="Q20:AB20"/>
    <mergeCell ref="Q22:Y22"/>
    <mergeCell ref="Q24:Y24"/>
    <mergeCell ref="Q26:Y26"/>
    <mergeCell ref="Q28:AB28"/>
    <mergeCell ref="Q30:AA30"/>
    <mergeCell ref="Q34:Y34"/>
    <mergeCell ref="Q40:Y40"/>
    <mergeCell ref="T7:Y7"/>
    <mergeCell ref="Q4:AC4"/>
    <mergeCell ref="Q8:AB8"/>
    <mergeCell ref="Q12:AC12"/>
    <mergeCell ref="Q14:AC14"/>
    <mergeCell ref="Q68:AB68"/>
    <mergeCell ref="Q54:X54"/>
    <mergeCell ref="Q87:AC87"/>
    <mergeCell ref="Q88:AC88"/>
    <mergeCell ref="Q18:Y19"/>
    <mergeCell ref="Z7:AC7"/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</mergeCells>
  <dataValidations disablePrompts="1" xWindow="755" yWindow="614" count="3">
    <dataValidation allowBlank="1" showInputMessage="1" showErrorMessage="1" promptTitle="Estimating Methodology" prompt="The User shall review the VAT percentage to ensure that it reflects current/proposed VAT percentages for the cost head." sqref="G88:G89 H88"/>
    <dataValidation allowBlank="1" showInputMessage="1" showErrorMessage="1" promptTitle="Estimating Methodology" prompt="The User shall review the VAT percentage to ensure that it reflects current/proposed VAT percentages for the cost head. " sqref="G87:H87"/>
    <dataValidation type="list" allowBlank="1" showInputMessage="1" showErrorMessage="1" sqref="K20:L20 K22:L22 K24:L24 K26:L26">
      <formula1>$O$22:$O$23</formula1>
    </dataValidation>
  </dataValidations>
  <hyperlinks>
    <hyperlink ref="B90" r:id="rId1"/>
  </hyperlinks>
  <printOptions horizontalCentered="1" verticalCentered="1"/>
  <pageMargins left="0" right="0" top="0" bottom="0" header="0" footer="0"/>
  <pageSetup paperSize="8"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1"/>
  <sheetViews>
    <sheetView showZeros="0" zoomScaleNormal="100" zoomScaleSheetLayoutView="115" workbookViewId="0">
      <selection activeCell="D14" sqref="D14:E14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9" width="18.140625" style="3" customWidth="1"/>
    <col min="10" max="11" width="16.42578125" style="3" customWidth="1"/>
    <col min="12" max="12" width="21.42578125" style="3" customWidth="1"/>
    <col min="13" max="13" width="9.28515625" style="3" customWidth="1"/>
    <col min="14" max="14" width="2.28515625" style="3" customWidth="1"/>
    <col min="15" max="16384" width="9.140625" style="3"/>
  </cols>
  <sheetData>
    <row r="2" spans="1:30" x14ac:dyDescent="0.25">
      <c r="A2" s="310" t="s">
        <v>150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30" x14ac:dyDescent="0.25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30" x14ac:dyDescent="0.25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30" x14ac:dyDescent="0.25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30" x14ac:dyDescent="0.25">
      <c r="A6" s="310"/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</row>
    <row r="7" spans="1:30" ht="33" customHeight="1" thickBot="1" x14ac:dyDescent="0.25">
      <c r="A7" s="387" t="s">
        <v>155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O7" s="147" t="s">
        <v>156</v>
      </c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</row>
    <row r="8" spans="1:30" ht="15" customHeight="1" x14ac:dyDescent="0.25">
      <c r="A8" s="391" t="s">
        <v>7</v>
      </c>
      <c r="B8" s="392"/>
      <c r="C8" s="392"/>
      <c r="D8" s="388" t="s">
        <v>195</v>
      </c>
      <c r="E8" s="389"/>
      <c r="F8" s="389"/>
      <c r="G8" s="389"/>
      <c r="H8" s="389"/>
      <c r="I8" s="389"/>
      <c r="J8" s="389"/>
      <c r="K8" s="389"/>
      <c r="L8" s="389"/>
      <c r="M8" s="390"/>
      <c r="O8" s="355" t="s">
        <v>191</v>
      </c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</row>
    <row r="9" spans="1:30" x14ac:dyDescent="0.25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4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</row>
    <row r="10" spans="1:30" ht="15" customHeight="1" x14ac:dyDescent="0.25">
      <c r="A10" s="381" t="s">
        <v>107</v>
      </c>
      <c r="B10" s="382"/>
      <c r="C10" s="382"/>
      <c r="D10" s="383" t="s">
        <v>163</v>
      </c>
      <c r="E10" s="384"/>
      <c r="F10" s="382" t="s">
        <v>144</v>
      </c>
      <c r="G10" s="382"/>
      <c r="H10" s="382"/>
      <c r="I10" s="382"/>
      <c r="J10" s="186"/>
      <c r="K10" s="186"/>
      <c r="L10" s="375" t="s">
        <v>210</v>
      </c>
      <c r="M10" s="376"/>
      <c r="O10" s="355" t="s">
        <v>191</v>
      </c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</row>
    <row r="11" spans="1:30" x14ac:dyDescent="0.25">
      <c r="A11" s="372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4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</row>
    <row r="12" spans="1:30" ht="15" customHeight="1" x14ac:dyDescent="0.25">
      <c r="A12" s="381" t="s">
        <v>145</v>
      </c>
      <c r="B12" s="382"/>
      <c r="C12" s="382"/>
      <c r="D12" s="383" t="s">
        <v>164</v>
      </c>
      <c r="E12" s="384"/>
      <c r="F12" s="385" t="s">
        <v>153</v>
      </c>
      <c r="G12" s="386"/>
      <c r="H12" s="386"/>
      <c r="I12" s="386"/>
      <c r="J12" s="187"/>
      <c r="K12" s="187"/>
      <c r="L12" s="375" t="s">
        <v>196</v>
      </c>
      <c r="M12" s="376"/>
      <c r="O12" s="355" t="s">
        <v>191</v>
      </c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</row>
    <row r="13" spans="1:30" x14ac:dyDescent="0.25">
      <c r="A13" s="372"/>
      <c r="B13" s="373"/>
      <c r="C13" s="373"/>
      <c r="D13" s="373"/>
      <c r="E13" s="373"/>
      <c r="F13" s="377"/>
      <c r="G13" s="377"/>
      <c r="H13" s="377"/>
      <c r="I13" s="377"/>
      <c r="J13" s="377"/>
      <c r="K13" s="377"/>
      <c r="L13" s="377"/>
      <c r="M13" s="378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</row>
    <row r="14" spans="1:30" ht="15" x14ac:dyDescent="0.25">
      <c r="A14" s="364" t="s">
        <v>146</v>
      </c>
      <c r="B14" s="365"/>
      <c r="C14" s="365"/>
      <c r="D14" s="366" t="s">
        <v>165</v>
      </c>
      <c r="E14" s="367"/>
      <c r="F14" s="336"/>
      <c r="G14" s="337"/>
      <c r="H14" s="337"/>
      <c r="I14" s="337"/>
      <c r="J14" s="178"/>
      <c r="K14" s="178"/>
      <c r="L14" s="379"/>
      <c r="M14" s="380"/>
      <c r="O14" s="355" t="s">
        <v>191</v>
      </c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</row>
    <row r="15" spans="1:30" ht="13.5" thickBot="1" x14ac:dyDescent="0.3">
      <c r="A15" s="131"/>
      <c r="B15" s="132"/>
      <c r="C15" s="132"/>
      <c r="D15" s="132"/>
      <c r="E15" s="132"/>
      <c r="F15" s="50"/>
      <c r="G15" s="50"/>
      <c r="H15" s="50"/>
      <c r="I15" s="50"/>
      <c r="J15" s="50"/>
      <c r="K15" s="50"/>
      <c r="L15" s="50"/>
      <c r="M15" s="51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</row>
    <row r="16" spans="1:30" s="47" customFormat="1" ht="15" x14ac:dyDescent="0.25">
      <c r="A16" s="133">
        <v>1</v>
      </c>
      <c r="B16" s="134" t="s">
        <v>151</v>
      </c>
      <c r="C16" s="135"/>
      <c r="D16" s="135"/>
      <c r="E16" s="135"/>
      <c r="F16" s="135"/>
      <c r="G16" s="135"/>
      <c r="H16" s="135"/>
      <c r="I16" s="188" t="s">
        <v>200</v>
      </c>
      <c r="J16" s="188" t="s">
        <v>201</v>
      </c>
      <c r="K16" s="189" t="s">
        <v>202</v>
      </c>
      <c r="L16" s="368" t="s">
        <v>203</v>
      </c>
      <c r="M16" s="36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</row>
    <row r="17" spans="1:30" ht="15" customHeight="1" x14ac:dyDescent="0.25">
      <c r="A17" s="4"/>
      <c r="B17" s="177">
        <v>1.1000000000000001</v>
      </c>
      <c r="C17" s="360" t="s">
        <v>147</v>
      </c>
      <c r="D17" s="361"/>
      <c r="E17" s="362"/>
      <c r="F17" s="363">
        <v>1</v>
      </c>
      <c r="G17" s="363"/>
      <c r="H17" s="136" t="s">
        <v>43</v>
      </c>
      <c r="I17" s="142">
        <f>SUM('Final Account Report'!K59:L59)</f>
        <v>1688137.92</v>
      </c>
      <c r="J17" s="190">
        <v>23</v>
      </c>
      <c r="K17" s="191">
        <f>I17/100*J17</f>
        <v>388271.72159999999</v>
      </c>
      <c r="L17" s="370">
        <f>K17+I17</f>
        <v>2076409.6416</v>
      </c>
      <c r="M17" s="371"/>
      <c r="O17" s="355" t="s">
        <v>191</v>
      </c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</row>
    <row r="18" spans="1:30" ht="15" customHeight="1" x14ac:dyDescent="0.25">
      <c r="A18" s="4"/>
      <c r="B18" s="177">
        <v>1.2</v>
      </c>
      <c r="C18" s="360" t="s">
        <v>138</v>
      </c>
      <c r="D18" s="361"/>
      <c r="E18" s="362"/>
      <c r="F18" s="363">
        <v>1</v>
      </c>
      <c r="G18" s="363"/>
      <c r="H18" s="136" t="s">
        <v>43</v>
      </c>
      <c r="I18" s="142">
        <f>SUM('Final Account Report'!K60:L60)</f>
        <v>722135.68</v>
      </c>
      <c r="J18" s="190">
        <v>23</v>
      </c>
      <c r="K18" s="191">
        <f t="shared" ref="K18:K27" si="0">I18/100*J18</f>
        <v>166091.20640000002</v>
      </c>
      <c r="L18" s="370">
        <f t="shared" ref="L18:L24" si="1">K18+I18</f>
        <v>888226.88640000008</v>
      </c>
      <c r="M18" s="371"/>
      <c r="O18" s="355" t="s">
        <v>191</v>
      </c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</row>
    <row r="19" spans="1:30" ht="15" customHeight="1" x14ac:dyDescent="0.25">
      <c r="A19" s="4"/>
      <c r="B19" s="177">
        <v>1.3</v>
      </c>
      <c r="C19" s="360" t="s">
        <v>139</v>
      </c>
      <c r="D19" s="361"/>
      <c r="E19" s="362"/>
      <c r="F19" s="363">
        <v>1</v>
      </c>
      <c r="G19" s="363"/>
      <c r="H19" s="136" t="s">
        <v>43</v>
      </c>
      <c r="I19" s="142">
        <f>SUM('Final Account Report'!K61:L61)</f>
        <v>280732.48</v>
      </c>
      <c r="J19" s="190">
        <v>23</v>
      </c>
      <c r="K19" s="191">
        <f t="shared" si="0"/>
        <v>64568.470399999998</v>
      </c>
      <c r="L19" s="370">
        <f t="shared" si="1"/>
        <v>345300.95039999997</v>
      </c>
      <c r="M19" s="371"/>
      <c r="O19" s="355" t="s">
        <v>191</v>
      </c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</row>
    <row r="20" spans="1:30" ht="15" customHeight="1" x14ac:dyDescent="0.25">
      <c r="A20" s="4"/>
      <c r="B20" s="177">
        <v>1.4</v>
      </c>
      <c r="C20" s="360" t="s">
        <v>140</v>
      </c>
      <c r="D20" s="361"/>
      <c r="E20" s="362"/>
      <c r="F20" s="363">
        <v>1</v>
      </c>
      <c r="G20" s="363"/>
      <c r="H20" s="136" t="s">
        <v>43</v>
      </c>
      <c r="I20" s="142">
        <f>SUM('Final Account Report'!K62:L62)</f>
        <v>542241.28000000003</v>
      </c>
      <c r="J20" s="190">
        <v>23</v>
      </c>
      <c r="K20" s="191">
        <f t="shared" si="0"/>
        <v>124715.4944</v>
      </c>
      <c r="L20" s="370">
        <f t="shared" si="1"/>
        <v>666956.77439999999</v>
      </c>
      <c r="M20" s="371"/>
      <c r="O20" s="355" t="s">
        <v>191</v>
      </c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</row>
    <row r="21" spans="1:30" ht="15" customHeight="1" x14ac:dyDescent="0.25">
      <c r="A21" s="4"/>
      <c r="B21" s="177">
        <v>1.5</v>
      </c>
      <c r="C21" s="360" t="s">
        <v>141</v>
      </c>
      <c r="D21" s="361"/>
      <c r="E21" s="362"/>
      <c r="F21" s="363">
        <v>1</v>
      </c>
      <c r="G21" s="363"/>
      <c r="H21" s="136" t="s">
        <v>43</v>
      </c>
      <c r="I21" s="142">
        <f>SUM('Final Account Report'!K63:L63)</f>
        <v>2382751.84</v>
      </c>
      <c r="J21" s="190">
        <v>23</v>
      </c>
      <c r="K21" s="191">
        <f t="shared" si="0"/>
        <v>548032.92319999996</v>
      </c>
      <c r="L21" s="370">
        <f t="shared" si="1"/>
        <v>2930784.7631999999</v>
      </c>
      <c r="M21" s="371"/>
      <c r="O21" s="355" t="s">
        <v>191</v>
      </c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</row>
    <row r="22" spans="1:30" ht="15" customHeight="1" x14ac:dyDescent="0.25">
      <c r="A22" s="4"/>
      <c r="B22" s="177">
        <v>1.6</v>
      </c>
      <c r="C22" s="360" t="s">
        <v>142</v>
      </c>
      <c r="D22" s="361"/>
      <c r="E22" s="362"/>
      <c r="F22" s="363">
        <v>1</v>
      </c>
      <c r="G22" s="363"/>
      <c r="H22" s="136" t="s">
        <v>43</v>
      </c>
      <c r="I22" s="142">
        <f>SUM('Final Account Report'!K64:L64)</f>
        <v>290464.15999999997</v>
      </c>
      <c r="J22" s="190">
        <v>23</v>
      </c>
      <c r="K22" s="191">
        <f t="shared" si="0"/>
        <v>66806.756800000003</v>
      </c>
      <c r="L22" s="370">
        <f t="shared" si="1"/>
        <v>357270.91680000001</v>
      </c>
      <c r="M22" s="371"/>
      <c r="O22" s="355" t="s">
        <v>191</v>
      </c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</row>
    <row r="23" spans="1:30" ht="15" customHeight="1" x14ac:dyDescent="0.25">
      <c r="A23" s="4"/>
      <c r="B23" s="177">
        <v>1.7</v>
      </c>
      <c r="C23" s="360" t="s">
        <v>143</v>
      </c>
      <c r="D23" s="361"/>
      <c r="E23" s="362"/>
      <c r="F23" s="363">
        <v>1</v>
      </c>
      <c r="G23" s="363"/>
      <c r="H23" s="136" t="s">
        <v>43</v>
      </c>
      <c r="I23" s="142">
        <f>SUM('Final Account Report'!K65:L65)</f>
        <v>0</v>
      </c>
      <c r="J23" s="190">
        <v>23</v>
      </c>
      <c r="K23" s="191">
        <f t="shared" si="0"/>
        <v>0</v>
      </c>
      <c r="L23" s="370">
        <f t="shared" si="1"/>
        <v>0</v>
      </c>
      <c r="M23" s="371"/>
      <c r="O23" s="355" t="s">
        <v>191</v>
      </c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</row>
    <row r="24" spans="1:30" ht="15" customHeight="1" x14ac:dyDescent="0.25">
      <c r="A24" s="4"/>
      <c r="B24" s="177">
        <v>1.8</v>
      </c>
      <c r="C24" s="360" t="s">
        <v>204</v>
      </c>
      <c r="D24" s="361"/>
      <c r="E24" s="362"/>
      <c r="F24" s="363">
        <v>1</v>
      </c>
      <c r="G24" s="363"/>
      <c r="H24" s="136" t="s">
        <v>43</v>
      </c>
      <c r="I24" s="142">
        <f>SUM('Final Account Report'!K69:L69)</f>
        <v>1623107.37</v>
      </c>
      <c r="J24" s="190">
        <v>13.5</v>
      </c>
      <c r="K24" s="191">
        <f t="shared" si="0"/>
        <v>219119.49495000002</v>
      </c>
      <c r="L24" s="370">
        <f t="shared" si="1"/>
        <v>1842226.8649500001</v>
      </c>
      <c r="M24" s="371"/>
      <c r="O24" s="355" t="s">
        <v>191</v>
      </c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</row>
    <row r="25" spans="1:30" ht="15" customHeight="1" x14ac:dyDescent="0.25">
      <c r="A25" s="4"/>
      <c r="B25" s="177">
        <v>1.9</v>
      </c>
      <c r="C25" s="360" t="s">
        <v>205</v>
      </c>
      <c r="D25" s="361"/>
      <c r="E25" s="362"/>
      <c r="F25" s="363">
        <v>1</v>
      </c>
      <c r="G25" s="363"/>
      <c r="H25" s="136" t="s">
        <v>43</v>
      </c>
      <c r="I25" s="142">
        <f>SUM('Final Account Report'!K78:L78)</f>
        <v>175000</v>
      </c>
      <c r="J25" s="191"/>
      <c r="K25" s="191"/>
      <c r="L25" s="370">
        <f>I25</f>
        <v>175000</v>
      </c>
      <c r="M25" s="393"/>
      <c r="O25" s="355" t="s">
        <v>191</v>
      </c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</row>
    <row r="26" spans="1:30" ht="15" customHeight="1" x14ac:dyDescent="0.25">
      <c r="A26" s="4"/>
      <c r="B26" s="192">
        <v>1.1000000000000001</v>
      </c>
      <c r="C26" s="360" t="s">
        <v>206</v>
      </c>
      <c r="D26" s="361"/>
      <c r="E26" s="362"/>
      <c r="F26" s="363">
        <v>1</v>
      </c>
      <c r="G26" s="363"/>
      <c r="H26" s="136" t="s">
        <v>43</v>
      </c>
      <c r="I26" s="142">
        <f>SUM('Final Account Report'!K56:L56)</f>
        <v>36989709.378380269</v>
      </c>
      <c r="J26" s="190">
        <v>13.5</v>
      </c>
      <c r="K26" s="191">
        <f t="shared" si="0"/>
        <v>4993610.7660813369</v>
      </c>
      <c r="L26" s="370">
        <f t="shared" ref="L26:L27" si="2">K26+I26</f>
        <v>41983320.144461602</v>
      </c>
      <c r="M26" s="371"/>
      <c r="O26" s="355" t="s">
        <v>191</v>
      </c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</row>
    <row r="27" spans="1:30" ht="15" customHeight="1" x14ac:dyDescent="0.25">
      <c r="A27" s="4"/>
      <c r="B27" s="192">
        <v>1.1100000000000001</v>
      </c>
      <c r="C27" s="360" t="s">
        <v>117</v>
      </c>
      <c r="D27" s="361"/>
      <c r="E27" s="362"/>
      <c r="F27" s="363">
        <v>1</v>
      </c>
      <c r="G27" s="363"/>
      <c r="H27" s="136" t="s">
        <v>43</v>
      </c>
      <c r="I27" s="142">
        <f>SUM('Final Account Report'!K83:L83)</f>
        <v>0</v>
      </c>
      <c r="J27" s="190">
        <v>13.5</v>
      </c>
      <c r="K27" s="191">
        <f t="shared" si="0"/>
        <v>0</v>
      </c>
      <c r="L27" s="370">
        <f t="shared" si="2"/>
        <v>0</v>
      </c>
      <c r="M27" s="371"/>
      <c r="O27" s="355" t="s">
        <v>191</v>
      </c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</row>
    <row r="28" spans="1:30" ht="15" customHeight="1" x14ac:dyDescent="0.25">
      <c r="A28" s="4"/>
      <c r="B28" s="180"/>
      <c r="C28" s="181"/>
      <c r="D28" s="181"/>
      <c r="E28" s="181"/>
      <c r="F28" s="394" t="s">
        <v>207</v>
      </c>
      <c r="G28" s="395"/>
      <c r="H28" s="396"/>
      <c r="I28" s="193">
        <f>SUM(I17:I27)</f>
        <v>44694280.108380273</v>
      </c>
      <c r="J28" s="181"/>
      <c r="K28" s="181"/>
      <c r="L28" s="181"/>
      <c r="M28" s="182"/>
      <c r="O28" s="175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</row>
    <row r="29" spans="1:30" x14ac:dyDescent="0.25">
      <c r="A29" s="4"/>
      <c r="B29" s="397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9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</row>
    <row r="30" spans="1:30" ht="15" customHeight="1" x14ac:dyDescent="0.25">
      <c r="A30" s="4"/>
      <c r="B30" s="400" t="s">
        <v>190</v>
      </c>
      <c r="C30" s="401"/>
      <c r="D30" s="401"/>
      <c r="E30" s="401"/>
      <c r="F30" s="401"/>
      <c r="G30" s="401"/>
      <c r="H30" s="401"/>
      <c r="I30" s="401"/>
      <c r="J30" s="402"/>
      <c r="K30" s="403"/>
      <c r="L30" s="404">
        <f>SUM('[1]Final Account Report'!K89:L90)</f>
        <v>0</v>
      </c>
      <c r="M30" s="405"/>
      <c r="O30" s="406" t="s">
        <v>168</v>
      </c>
      <c r="P30" s="407"/>
      <c r="Q30" s="407"/>
      <c r="R30" s="407"/>
      <c r="S30" s="407"/>
      <c r="T30" s="407"/>
      <c r="U30" s="407"/>
      <c r="V30" s="407"/>
      <c r="W30" s="407"/>
      <c r="X30"/>
      <c r="Y30"/>
      <c r="Z30"/>
      <c r="AA30"/>
      <c r="AB30"/>
      <c r="AC30"/>
      <c r="AD30"/>
    </row>
    <row r="31" spans="1:30" ht="15" x14ac:dyDescent="0.25">
      <c r="A31" s="4"/>
      <c r="B31" s="183"/>
      <c r="C31" s="184"/>
      <c r="D31" s="184"/>
      <c r="E31" s="184"/>
      <c r="F31" s="184"/>
      <c r="G31" s="184"/>
      <c r="H31" s="184"/>
      <c r="I31" s="184"/>
      <c r="J31" s="184"/>
      <c r="K31" s="184"/>
      <c r="L31" s="179"/>
      <c r="M31" s="185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15.75" thickBot="1" x14ac:dyDescent="0.3">
      <c r="A32" s="4"/>
      <c r="B32" s="411" t="s">
        <v>208</v>
      </c>
      <c r="C32" s="412"/>
      <c r="D32" s="412"/>
      <c r="E32" s="412"/>
      <c r="F32" s="412"/>
      <c r="G32" s="412"/>
      <c r="H32" s="412"/>
      <c r="I32" s="412"/>
      <c r="J32" s="413"/>
      <c r="K32" s="414"/>
      <c r="L32" s="292">
        <f>SUM(L14:M30)</f>
        <v>51265496.942211598</v>
      </c>
      <c r="M32" s="408"/>
      <c r="O32" s="406" t="s">
        <v>209</v>
      </c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</row>
    <row r="33" spans="1:30" x14ac:dyDescent="0.25">
      <c r="A33" s="137"/>
      <c r="B33" s="138"/>
      <c r="C33" s="139"/>
      <c r="D33" s="138"/>
      <c r="E33" s="138"/>
      <c r="F33" s="138"/>
      <c r="G33" s="138"/>
      <c r="H33" s="138"/>
      <c r="I33" s="138"/>
      <c r="J33" s="138"/>
      <c r="K33" s="138"/>
      <c r="L33" s="138"/>
      <c r="M33" s="140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</row>
    <row r="34" spans="1:30" ht="13.5" thickBot="1" x14ac:dyDescent="0.3">
      <c r="A34" s="141" t="s">
        <v>148</v>
      </c>
      <c r="B34" s="409" t="s">
        <v>149</v>
      </c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10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</row>
    <row r="35" spans="1:30" x14ac:dyDescent="0.25"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</row>
    <row r="36" spans="1:30" x14ac:dyDescent="0.25"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</row>
    <row r="37" spans="1:30" x14ac:dyDescent="0.25"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</row>
    <row r="38" spans="1:30" x14ac:dyDescent="0.25">
      <c r="G38" s="194"/>
    </row>
    <row r="41" spans="1:30" x14ac:dyDescent="0.25">
      <c r="G41" s="194"/>
    </row>
    <row r="43" spans="1:30" x14ac:dyDescent="0.25">
      <c r="G43" s="195"/>
    </row>
    <row r="45" spans="1:30" x14ac:dyDescent="0.25">
      <c r="G45" s="195"/>
      <c r="I45" s="195"/>
    </row>
    <row r="47" spans="1:30" x14ac:dyDescent="0.25">
      <c r="G47" s="195"/>
    </row>
    <row r="48" spans="1:30" x14ac:dyDescent="0.25">
      <c r="G48" s="195"/>
    </row>
    <row r="50" spans="7:7" x14ac:dyDescent="0.25">
      <c r="G50" s="195"/>
    </row>
    <row r="51" spans="7:7" x14ac:dyDescent="0.25">
      <c r="G51" s="195"/>
    </row>
  </sheetData>
  <sheetProtection algorithmName="SHA-512" hashValue="8lTnczQq4+WzGi7Z1wwkwGb46UVsZaCc4IUteCZwVUpnPNmDdYa4mJJrKMADSgzlfwCocq9a+e/OoElHuKkHyA==" saltValue="eBqc1gRQtoR4usLI5UHhFg==" spinCount="100000" sheet="1" selectLockedCells="1"/>
  <mergeCells count="79">
    <mergeCell ref="L32:M32"/>
    <mergeCell ref="O32:AD32"/>
    <mergeCell ref="B34:M34"/>
    <mergeCell ref="B35:M35"/>
    <mergeCell ref="B36:M37"/>
    <mergeCell ref="B32:K32"/>
    <mergeCell ref="L27:M27"/>
    <mergeCell ref="O27:AD27"/>
    <mergeCell ref="F28:H28"/>
    <mergeCell ref="B29:M29"/>
    <mergeCell ref="B30:K30"/>
    <mergeCell ref="L30:M30"/>
    <mergeCell ref="O30:W30"/>
    <mergeCell ref="L24:M24"/>
    <mergeCell ref="O24:AD24"/>
    <mergeCell ref="L25:M25"/>
    <mergeCell ref="O25:AD25"/>
    <mergeCell ref="C26:E26"/>
    <mergeCell ref="F26:G26"/>
    <mergeCell ref="L26:M26"/>
    <mergeCell ref="O26:AD26"/>
    <mergeCell ref="O21:AD21"/>
    <mergeCell ref="L22:M22"/>
    <mergeCell ref="O22:AD22"/>
    <mergeCell ref="L23:M23"/>
    <mergeCell ref="O23:AD23"/>
    <mergeCell ref="L21:M21"/>
    <mergeCell ref="O19:AD19"/>
    <mergeCell ref="L20:M20"/>
    <mergeCell ref="O20:AD20"/>
    <mergeCell ref="A7:M7"/>
    <mergeCell ref="D8:M8"/>
    <mergeCell ref="O8:AD8"/>
    <mergeCell ref="A9:M9"/>
    <mergeCell ref="L10:M10"/>
    <mergeCell ref="O10:AD10"/>
    <mergeCell ref="A8:C8"/>
    <mergeCell ref="A10:C10"/>
    <mergeCell ref="D10:E10"/>
    <mergeCell ref="F10:I10"/>
    <mergeCell ref="O12:AD12"/>
    <mergeCell ref="A13:M13"/>
    <mergeCell ref="L14:M14"/>
    <mergeCell ref="O14:AD14"/>
    <mergeCell ref="A12:C12"/>
    <mergeCell ref="D12:E12"/>
    <mergeCell ref="F12:I12"/>
    <mergeCell ref="O17:AD17"/>
    <mergeCell ref="C27:E27"/>
    <mergeCell ref="F27:G27"/>
    <mergeCell ref="C22:E22"/>
    <mergeCell ref="F22:G22"/>
    <mergeCell ref="C23:E23"/>
    <mergeCell ref="F23:G23"/>
    <mergeCell ref="C20:E20"/>
    <mergeCell ref="F20:G20"/>
    <mergeCell ref="C21:E21"/>
    <mergeCell ref="F21:G21"/>
    <mergeCell ref="C18:E18"/>
    <mergeCell ref="F18:G18"/>
    <mergeCell ref="C19:E19"/>
    <mergeCell ref="L18:M18"/>
    <mergeCell ref="O18:AD18"/>
    <mergeCell ref="A2:M6"/>
    <mergeCell ref="C24:E24"/>
    <mergeCell ref="F24:G24"/>
    <mergeCell ref="C25:E25"/>
    <mergeCell ref="F25:G25"/>
    <mergeCell ref="F19:G19"/>
    <mergeCell ref="A14:C14"/>
    <mergeCell ref="D14:E14"/>
    <mergeCell ref="F14:I14"/>
    <mergeCell ref="C17:E17"/>
    <mergeCell ref="F17:G17"/>
    <mergeCell ref="L16:M16"/>
    <mergeCell ref="L17:M17"/>
    <mergeCell ref="A11:M11"/>
    <mergeCell ref="L12:M12"/>
    <mergeCell ref="L19:M19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Normal="100" zoomScaleSheetLayoutView="100" workbookViewId="0">
      <selection activeCell="E18" sqref="E18:F18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4" width="9.140625" style="9"/>
    <col min="15" max="15" width="16.85546875" style="9" bestFit="1" customWidth="1"/>
    <col min="16" max="17" width="9.140625" style="9"/>
    <col min="18" max="16384" width="9.140625" style="10"/>
  </cols>
  <sheetData>
    <row r="1" spans="2:2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s="3" customFormat="1" x14ac:dyDescent="0.25"/>
    <row r="3" spans="2:29" s="3" customFormat="1" ht="15.75" customHeight="1" x14ac:dyDescent="0.25">
      <c r="B3" s="310" t="s">
        <v>83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2:29" s="3" customFormat="1" ht="15" customHeight="1" x14ac:dyDescent="0.25"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2:29" s="3" customFormat="1" ht="15" customHeight="1" thickBot="1" x14ac:dyDescent="0.3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6" spans="2:29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N6" s="147" t="s">
        <v>156</v>
      </c>
      <c r="O6" s="148"/>
      <c r="P6" s="148"/>
      <c r="Q6" s="347" t="s">
        <v>157</v>
      </c>
      <c r="R6" s="348"/>
      <c r="S6" s="348"/>
      <c r="T6" s="348"/>
      <c r="U6" s="348"/>
      <c r="V6" s="349"/>
      <c r="W6" s="148"/>
      <c r="X6" s="148"/>
      <c r="Y6" s="148"/>
      <c r="Z6" s="148"/>
      <c r="AA6" s="148"/>
      <c r="AB6" s="148"/>
      <c r="AC6" s="148"/>
    </row>
    <row r="7" spans="2:29" s="3" customFormat="1" ht="15" customHeight="1" x14ac:dyDescent="0.25">
      <c r="B7" s="312" t="s">
        <v>7</v>
      </c>
      <c r="C7" s="313"/>
      <c r="D7" s="313"/>
      <c r="E7" s="431" t="str">
        <f>'Final Account Report'!E8</f>
        <v>Highways Improvement for Urban Environment</v>
      </c>
      <c r="F7" s="431"/>
      <c r="G7" s="431"/>
      <c r="H7" s="431"/>
      <c r="I7" s="431"/>
      <c r="J7" s="431"/>
      <c r="K7" s="431"/>
      <c r="L7" s="432"/>
      <c r="N7" s="355" t="s">
        <v>168</v>
      </c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</row>
    <row r="8" spans="2:29" s="3" customFormat="1" ht="6.75" customHeight="1" x14ac:dyDescent="0.25">
      <c r="B8" s="108"/>
      <c r="C8" s="104"/>
      <c r="D8" s="104"/>
      <c r="E8" s="104"/>
      <c r="F8" s="104"/>
      <c r="G8" s="104"/>
      <c r="H8" s="104"/>
      <c r="I8" s="104"/>
      <c r="J8" s="104"/>
      <c r="K8" s="104"/>
      <c r="L8" s="105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</row>
    <row r="9" spans="2:29" s="3" customFormat="1" ht="15" customHeight="1" x14ac:dyDescent="0.25">
      <c r="B9" s="199" t="s">
        <v>95</v>
      </c>
      <c r="C9" s="200"/>
      <c r="D9" s="200"/>
      <c r="E9" s="436" t="str">
        <f>'Final Account Report'!E10</f>
        <v>DLR/2/001 5G</v>
      </c>
      <c r="F9" s="436"/>
      <c r="G9" s="436"/>
      <c r="H9" s="436"/>
      <c r="I9" s="436"/>
      <c r="J9" s="436"/>
      <c r="K9" s="436"/>
      <c r="L9" s="437"/>
      <c r="N9" s="355" t="s">
        <v>168</v>
      </c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</row>
    <row r="10" spans="2:29" s="3" customFormat="1" ht="6.75" customHeight="1" x14ac:dyDescent="0.25">
      <c r="B10" s="108"/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</row>
    <row r="11" spans="2:29" s="3" customFormat="1" ht="15" customHeight="1" x14ac:dyDescent="0.25">
      <c r="B11" s="199" t="s">
        <v>79</v>
      </c>
      <c r="C11" s="200"/>
      <c r="D11" s="200"/>
      <c r="E11" s="429">
        <f>SUM('Final Account Report'!K92:L92)</f>
        <v>51265496.942211606</v>
      </c>
      <c r="F11" s="429"/>
      <c r="G11" s="429"/>
      <c r="H11" s="429"/>
      <c r="I11" s="429"/>
      <c r="J11" s="429"/>
      <c r="K11" s="429"/>
      <c r="L11" s="430"/>
      <c r="N11" s="355" t="s">
        <v>168</v>
      </c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</row>
    <row r="12" spans="2:29" s="3" customFormat="1" ht="6.75" customHeight="1" x14ac:dyDescent="0.25">
      <c r="B12" s="325"/>
      <c r="C12" s="326"/>
      <c r="D12" s="326"/>
      <c r="E12" s="326"/>
      <c r="F12" s="326"/>
      <c r="G12" s="326"/>
      <c r="H12" s="326"/>
      <c r="I12" s="328"/>
      <c r="J12" s="328"/>
      <c r="K12" s="328"/>
      <c r="L12" s="329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</row>
    <row r="13" spans="2:29" s="3" customFormat="1" ht="15" customHeight="1" x14ac:dyDescent="0.25">
      <c r="B13" s="199" t="s">
        <v>80</v>
      </c>
      <c r="C13" s="200"/>
      <c r="D13" s="200"/>
      <c r="E13" s="433">
        <f>SUM('Final Account Report'!K28:L28)</f>
        <v>24</v>
      </c>
      <c r="F13" s="433"/>
      <c r="G13" s="433"/>
      <c r="H13" s="433"/>
      <c r="I13" s="434"/>
      <c r="J13" s="434"/>
      <c r="K13" s="434"/>
      <c r="L13" s="435"/>
      <c r="N13" s="355" t="s">
        <v>168</v>
      </c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</row>
    <row r="14" spans="2:29" s="3" customFormat="1" ht="6.75" customHeight="1" thickBot="1" x14ac:dyDescent="0.3">
      <c r="B14" s="330"/>
      <c r="C14" s="331"/>
      <c r="D14" s="331"/>
      <c r="E14" s="331"/>
      <c r="F14" s="331"/>
      <c r="G14" s="331"/>
      <c r="H14" s="331"/>
      <c r="I14" s="332"/>
      <c r="J14" s="332"/>
      <c r="K14" s="332"/>
      <c r="L14" s="333"/>
    </row>
    <row r="15" spans="2:29" s="1" customFormat="1" x14ac:dyDescent="0.2">
      <c r="B15" s="438"/>
      <c r="C15" s="439"/>
      <c r="D15" s="439"/>
      <c r="E15" s="111"/>
      <c r="F15" s="111"/>
      <c r="G15" s="111"/>
      <c r="H15" s="111"/>
      <c r="I15" s="111"/>
      <c r="J15" s="111"/>
      <c r="K15" s="111"/>
      <c r="L15" s="21"/>
      <c r="M15" s="2"/>
      <c r="N15" s="2"/>
      <c r="O15" s="2"/>
      <c r="P15" s="2"/>
      <c r="Q15" s="2"/>
    </row>
    <row r="16" spans="2:29" s="1" customFormat="1" x14ac:dyDescent="0.2">
      <c r="B16" s="440"/>
      <c r="C16" s="441"/>
      <c r="D16" s="441"/>
      <c r="E16" s="445" t="s">
        <v>126</v>
      </c>
      <c r="F16" s="445"/>
      <c r="G16" s="445"/>
      <c r="H16" s="445"/>
      <c r="I16" s="445" t="s">
        <v>124</v>
      </c>
      <c r="J16" s="445"/>
      <c r="K16" s="445"/>
      <c r="L16" s="446"/>
      <c r="M16" s="2"/>
      <c r="N16" s="2"/>
      <c r="O16" s="2"/>
      <c r="P16" s="2"/>
      <c r="Q16" s="2"/>
    </row>
    <row r="17" spans="1:16" s="8" customFormat="1" ht="71.45" customHeight="1" x14ac:dyDescent="0.2">
      <c r="A17" s="6"/>
      <c r="B17" s="22" t="s">
        <v>29</v>
      </c>
      <c r="C17" s="447" t="s">
        <v>30</v>
      </c>
      <c r="D17" s="447"/>
      <c r="E17" s="447" t="s">
        <v>31</v>
      </c>
      <c r="F17" s="447"/>
      <c r="G17" s="448" t="s">
        <v>123</v>
      </c>
      <c r="H17" s="449"/>
      <c r="I17" s="448" t="s">
        <v>31</v>
      </c>
      <c r="J17" s="449"/>
      <c r="K17" s="448" t="s">
        <v>123</v>
      </c>
      <c r="L17" s="449"/>
      <c r="M17" s="6"/>
    </row>
    <row r="18" spans="1:16" x14ac:dyDescent="0.2">
      <c r="B18" s="426" t="s">
        <v>21</v>
      </c>
      <c r="C18" s="222" t="s">
        <v>22</v>
      </c>
      <c r="D18" s="222"/>
      <c r="E18" s="417">
        <v>2947367.0538839996</v>
      </c>
      <c r="F18" s="417"/>
      <c r="G18" s="418">
        <f>E18</f>
        <v>2947367.0538839996</v>
      </c>
      <c r="H18" s="418"/>
      <c r="I18" s="417">
        <v>2647367.0538840001</v>
      </c>
      <c r="J18" s="417"/>
      <c r="K18" s="418">
        <f>I18</f>
        <v>2647367.0538840001</v>
      </c>
      <c r="L18" s="425"/>
    </row>
    <row r="19" spans="1:16" x14ac:dyDescent="0.2">
      <c r="B19" s="426"/>
      <c r="C19" s="222" t="s">
        <v>23</v>
      </c>
      <c r="D19" s="222"/>
      <c r="E19" s="417">
        <v>5693777.263185</v>
      </c>
      <c r="F19" s="417"/>
      <c r="G19" s="418">
        <f t="shared" ref="G19:G33" si="0">G18+E19</f>
        <v>8641144.3170689996</v>
      </c>
      <c r="H19" s="418"/>
      <c r="I19" s="417">
        <v>4693777.263185</v>
      </c>
      <c r="J19" s="417"/>
      <c r="K19" s="418">
        <f t="shared" ref="K19:K33" si="1">K18+I19</f>
        <v>7341144.3170689996</v>
      </c>
      <c r="L19" s="425"/>
      <c r="O19" s="173"/>
      <c r="P19" s="173"/>
    </row>
    <row r="20" spans="1:16" x14ac:dyDescent="0.2">
      <c r="B20" s="426"/>
      <c r="C20" s="222" t="s">
        <v>24</v>
      </c>
      <c r="D20" s="222"/>
      <c r="E20" s="427">
        <v>9852974.9859180003</v>
      </c>
      <c r="F20" s="428"/>
      <c r="G20" s="418">
        <f t="shared" si="0"/>
        <v>18494119.302987002</v>
      </c>
      <c r="H20" s="418"/>
      <c r="I20" s="427">
        <v>6852974.9859180003</v>
      </c>
      <c r="J20" s="428"/>
      <c r="K20" s="418">
        <f t="shared" si="1"/>
        <v>14194119.302987</v>
      </c>
      <c r="L20" s="425"/>
      <c r="O20" s="152"/>
    </row>
    <row r="21" spans="1:16" x14ac:dyDescent="0.2">
      <c r="B21" s="426"/>
      <c r="C21" s="222" t="s">
        <v>25</v>
      </c>
      <c r="D21" s="222"/>
      <c r="E21" s="427">
        <v>11083074.458819998</v>
      </c>
      <c r="F21" s="428"/>
      <c r="G21" s="418">
        <f t="shared" si="0"/>
        <v>29577193.761807002</v>
      </c>
      <c r="H21" s="418"/>
      <c r="I21" s="427">
        <v>9083074.4588200003</v>
      </c>
      <c r="J21" s="428"/>
      <c r="K21" s="418">
        <f t="shared" si="1"/>
        <v>23277193.761807002</v>
      </c>
      <c r="L21" s="425"/>
    </row>
    <row r="22" spans="1:16" x14ac:dyDescent="0.2">
      <c r="B22" s="426" t="s">
        <v>28</v>
      </c>
      <c r="C22" s="222" t="s">
        <v>22</v>
      </c>
      <c r="D22" s="222"/>
      <c r="E22" s="427">
        <v>12715087.620888</v>
      </c>
      <c r="F22" s="428"/>
      <c r="G22" s="418">
        <f t="shared" si="0"/>
        <v>42292281.382695004</v>
      </c>
      <c r="H22" s="418"/>
      <c r="I22" s="427">
        <v>8715087.6208880004</v>
      </c>
      <c r="J22" s="428"/>
      <c r="K22" s="418">
        <f t="shared" si="1"/>
        <v>31992281.382695004</v>
      </c>
      <c r="L22" s="425"/>
      <c r="O22" s="152"/>
    </row>
    <row r="23" spans="1:16" x14ac:dyDescent="0.2">
      <c r="B23" s="426"/>
      <c r="C23" s="222" t="s">
        <v>23</v>
      </c>
      <c r="D23" s="222"/>
      <c r="E23" s="427">
        <v>9980856.6142889988</v>
      </c>
      <c r="F23" s="428"/>
      <c r="G23" s="418">
        <f t="shared" si="0"/>
        <v>52273137.996984005</v>
      </c>
      <c r="H23" s="418"/>
      <c r="I23" s="427">
        <v>7980856.6142889997</v>
      </c>
      <c r="J23" s="428"/>
      <c r="K23" s="418">
        <f t="shared" si="1"/>
        <v>39973137.996984005</v>
      </c>
      <c r="L23" s="425"/>
      <c r="O23" s="174"/>
    </row>
    <row r="24" spans="1:16" x14ac:dyDescent="0.2">
      <c r="B24" s="426"/>
      <c r="C24" s="222" t="s">
        <v>24</v>
      </c>
      <c r="D24" s="222"/>
      <c r="E24" s="427">
        <v>6144407.7631590003</v>
      </c>
      <c r="F24" s="428"/>
      <c r="G24" s="418">
        <f t="shared" si="0"/>
        <v>58417545.760143004</v>
      </c>
      <c r="H24" s="418"/>
      <c r="I24" s="427">
        <v>3144407.7631589998</v>
      </c>
      <c r="J24" s="428"/>
      <c r="K24" s="418">
        <f t="shared" si="1"/>
        <v>43117545.760143004</v>
      </c>
      <c r="L24" s="425"/>
    </row>
    <row r="25" spans="1:16" x14ac:dyDescent="0.2">
      <c r="B25" s="426"/>
      <c r="C25" s="222" t="s">
        <v>25</v>
      </c>
      <c r="D25" s="222"/>
      <c r="E25" s="427">
        <v>2478467.7498570001</v>
      </c>
      <c r="F25" s="428"/>
      <c r="G25" s="418">
        <f t="shared" si="0"/>
        <v>60896013.510000005</v>
      </c>
      <c r="H25" s="418"/>
      <c r="I25" s="427">
        <v>1576734.35</v>
      </c>
      <c r="J25" s="428"/>
      <c r="K25" s="418">
        <f t="shared" si="1"/>
        <v>44694280.110143006</v>
      </c>
      <c r="L25" s="425"/>
      <c r="O25" s="152"/>
    </row>
    <row r="26" spans="1:16" x14ac:dyDescent="0.2">
      <c r="B26" s="426" t="s">
        <v>27</v>
      </c>
      <c r="C26" s="222" t="s">
        <v>22</v>
      </c>
      <c r="D26" s="222"/>
      <c r="E26" s="417"/>
      <c r="F26" s="417"/>
      <c r="G26" s="418">
        <f t="shared" si="0"/>
        <v>60896013.510000005</v>
      </c>
      <c r="H26" s="418"/>
      <c r="I26" s="417"/>
      <c r="J26" s="417"/>
      <c r="K26" s="418">
        <f t="shared" si="1"/>
        <v>44694280.110143006</v>
      </c>
      <c r="L26" s="425"/>
    </row>
    <row r="27" spans="1:16" x14ac:dyDescent="0.2">
      <c r="B27" s="426"/>
      <c r="C27" s="222" t="s">
        <v>23</v>
      </c>
      <c r="D27" s="222"/>
      <c r="E27" s="417"/>
      <c r="F27" s="417"/>
      <c r="G27" s="418">
        <f t="shared" si="0"/>
        <v>60896013.510000005</v>
      </c>
      <c r="H27" s="418"/>
      <c r="I27" s="417"/>
      <c r="J27" s="417"/>
      <c r="K27" s="418">
        <f t="shared" si="1"/>
        <v>44694280.110143006</v>
      </c>
      <c r="L27" s="425"/>
    </row>
    <row r="28" spans="1:16" x14ac:dyDescent="0.2">
      <c r="B28" s="426"/>
      <c r="C28" s="222" t="s">
        <v>24</v>
      </c>
      <c r="D28" s="222"/>
      <c r="E28" s="417"/>
      <c r="F28" s="417"/>
      <c r="G28" s="418">
        <f t="shared" si="0"/>
        <v>60896013.510000005</v>
      </c>
      <c r="H28" s="418"/>
      <c r="I28" s="417"/>
      <c r="J28" s="417"/>
      <c r="K28" s="418">
        <f t="shared" si="1"/>
        <v>44694280.110143006</v>
      </c>
      <c r="L28" s="425"/>
    </row>
    <row r="29" spans="1:16" x14ac:dyDescent="0.2">
      <c r="B29" s="426"/>
      <c r="C29" s="222" t="s">
        <v>25</v>
      </c>
      <c r="D29" s="222"/>
      <c r="E29" s="417"/>
      <c r="F29" s="417"/>
      <c r="G29" s="418">
        <f t="shared" si="0"/>
        <v>60896013.510000005</v>
      </c>
      <c r="H29" s="418"/>
      <c r="I29" s="417"/>
      <c r="J29" s="417"/>
      <c r="K29" s="418">
        <f t="shared" si="1"/>
        <v>44694280.110143006</v>
      </c>
      <c r="L29" s="425"/>
    </row>
    <row r="30" spans="1:16" x14ac:dyDescent="0.2">
      <c r="B30" s="426" t="s">
        <v>26</v>
      </c>
      <c r="C30" s="222" t="s">
        <v>22</v>
      </c>
      <c r="D30" s="222"/>
      <c r="E30" s="417"/>
      <c r="F30" s="417"/>
      <c r="G30" s="418">
        <f t="shared" si="0"/>
        <v>60896013.510000005</v>
      </c>
      <c r="H30" s="418"/>
      <c r="I30" s="417"/>
      <c r="J30" s="417"/>
      <c r="K30" s="418">
        <f t="shared" si="1"/>
        <v>44694280.110143006</v>
      </c>
      <c r="L30" s="425"/>
    </row>
    <row r="31" spans="1:16" x14ac:dyDescent="0.2">
      <c r="B31" s="426"/>
      <c r="C31" s="222" t="s">
        <v>23</v>
      </c>
      <c r="D31" s="222"/>
      <c r="E31" s="417"/>
      <c r="F31" s="417"/>
      <c r="G31" s="418">
        <f t="shared" si="0"/>
        <v>60896013.510000005</v>
      </c>
      <c r="H31" s="418"/>
      <c r="I31" s="417"/>
      <c r="J31" s="417"/>
      <c r="K31" s="418">
        <f t="shared" si="1"/>
        <v>44694280.110143006</v>
      </c>
      <c r="L31" s="425"/>
    </row>
    <row r="32" spans="1:16" x14ac:dyDescent="0.2">
      <c r="B32" s="426"/>
      <c r="C32" s="222" t="s">
        <v>24</v>
      </c>
      <c r="D32" s="222"/>
      <c r="E32" s="417"/>
      <c r="F32" s="417"/>
      <c r="G32" s="418">
        <f t="shared" si="0"/>
        <v>60896013.510000005</v>
      </c>
      <c r="H32" s="418"/>
      <c r="I32" s="417"/>
      <c r="J32" s="417"/>
      <c r="K32" s="418">
        <f t="shared" si="1"/>
        <v>44694280.110143006</v>
      </c>
      <c r="L32" s="425"/>
    </row>
    <row r="33" spans="2:12" x14ac:dyDescent="0.2">
      <c r="B33" s="426"/>
      <c r="C33" s="222" t="s">
        <v>25</v>
      </c>
      <c r="D33" s="222"/>
      <c r="E33" s="417"/>
      <c r="F33" s="417"/>
      <c r="G33" s="418">
        <f t="shared" si="0"/>
        <v>60896013.510000005</v>
      </c>
      <c r="H33" s="418"/>
      <c r="I33" s="417"/>
      <c r="J33" s="417"/>
      <c r="K33" s="418">
        <f t="shared" si="1"/>
        <v>44694280.110143006</v>
      </c>
      <c r="L33" s="425"/>
    </row>
    <row r="34" spans="2:12" x14ac:dyDescent="0.2">
      <c r="B34" s="23"/>
      <c r="C34" s="12"/>
      <c r="D34" s="12"/>
      <c r="E34" s="12"/>
      <c r="F34" s="12"/>
      <c r="G34" s="12"/>
      <c r="H34" s="12"/>
      <c r="I34" s="13"/>
      <c r="J34" s="13"/>
      <c r="K34" s="13"/>
      <c r="L34" s="24"/>
    </row>
    <row r="35" spans="2:12" x14ac:dyDescent="0.2">
      <c r="B35" s="23"/>
      <c r="C35" s="12"/>
      <c r="D35" s="12"/>
      <c r="E35" s="12"/>
      <c r="F35" s="12"/>
      <c r="G35" s="12"/>
      <c r="H35" s="12"/>
      <c r="I35" s="13"/>
      <c r="J35" s="13"/>
      <c r="K35" s="13"/>
      <c r="L35" s="24"/>
    </row>
    <row r="36" spans="2:12" x14ac:dyDescent="0.2">
      <c r="B36" s="23"/>
      <c r="C36" s="12"/>
      <c r="D36" s="12"/>
      <c r="E36" s="12"/>
      <c r="F36" s="12"/>
      <c r="G36" s="12"/>
      <c r="H36" s="12"/>
      <c r="I36" s="13"/>
      <c r="J36" s="13"/>
      <c r="K36" s="13"/>
      <c r="L36" s="24"/>
    </row>
    <row r="37" spans="2:12" x14ac:dyDescent="0.2">
      <c r="B37" s="23"/>
      <c r="C37" s="12"/>
      <c r="D37" s="12"/>
      <c r="E37" s="12"/>
      <c r="F37" s="12"/>
      <c r="G37" s="12"/>
      <c r="H37" s="12"/>
      <c r="I37" s="13"/>
      <c r="J37" s="13"/>
      <c r="K37" s="13"/>
      <c r="L37" s="24"/>
    </row>
    <row r="38" spans="2:12" x14ac:dyDescent="0.2">
      <c r="B38" s="23"/>
      <c r="C38" s="12"/>
      <c r="D38" s="12"/>
      <c r="E38" s="12"/>
      <c r="F38" s="12"/>
      <c r="G38" s="12"/>
      <c r="H38" s="12"/>
      <c r="I38" s="13"/>
      <c r="J38" s="13"/>
      <c r="K38" s="13"/>
      <c r="L38" s="24"/>
    </row>
    <row r="39" spans="2:12" x14ac:dyDescent="0.2">
      <c r="B39" s="23"/>
      <c r="C39" s="12"/>
      <c r="D39" s="12"/>
      <c r="E39" s="12"/>
      <c r="F39" s="12"/>
      <c r="G39" s="12"/>
      <c r="H39" s="12"/>
      <c r="I39" s="13"/>
      <c r="J39" s="13"/>
      <c r="K39" s="13"/>
      <c r="L39" s="24"/>
    </row>
    <row r="40" spans="2:12" x14ac:dyDescent="0.2">
      <c r="B40" s="23"/>
      <c r="C40" s="12"/>
      <c r="D40" s="12"/>
      <c r="E40" s="12"/>
      <c r="F40" s="12"/>
      <c r="G40" s="12"/>
      <c r="H40" s="12"/>
      <c r="I40" s="13"/>
      <c r="J40" s="13"/>
      <c r="K40" s="13"/>
      <c r="L40" s="24"/>
    </row>
    <row r="41" spans="2:12" x14ac:dyDescent="0.2">
      <c r="B41" s="23"/>
      <c r="C41" s="12"/>
      <c r="D41" s="12"/>
      <c r="E41" s="12"/>
      <c r="F41" s="12"/>
      <c r="G41" s="12"/>
      <c r="H41" s="12"/>
      <c r="I41" s="13"/>
      <c r="J41" s="13"/>
      <c r="K41" s="13"/>
      <c r="L41" s="24"/>
    </row>
    <row r="42" spans="2:12" x14ac:dyDescent="0.2">
      <c r="B42" s="23"/>
      <c r="C42" s="12"/>
      <c r="D42" s="12"/>
      <c r="E42" s="12"/>
      <c r="F42" s="12"/>
      <c r="G42" s="12"/>
      <c r="H42" s="12"/>
      <c r="I42" s="13"/>
      <c r="J42" s="13"/>
      <c r="K42" s="13"/>
      <c r="L42" s="24"/>
    </row>
    <row r="43" spans="2:12" x14ac:dyDescent="0.2">
      <c r="B43" s="23"/>
      <c r="C43" s="12"/>
      <c r="D43" s="12"/>
      <c r="E43" s="12"/>
      <c r="F43" s="12"/>
      <c r="G43" s="12"/>
      <c r="H43" s="12"/>
      <c r="I43" s="13"/>
      <c r="J43" s="13"/>
      <c r="K43" s="13"/>
      <c r="L43" s="24"/>
    </row>
    <row r="44" spans="2:12" x14ac:dyDescent="0.2">
      <c r="B44" s="23"/>
      <c r="C44" s="12"/>
      <c r="D44" s="12"/>
      <c r="E44" s="12"/>
      <c r="F44" s="12"/>
      <c r="G44" s="12"/>
      <c r="H44" s="12"/>
      <c r="I44" s="13"/>
      <c r="J44" s="13"/>
      <c r="K44" s="13"/>
      <c r="L44" s="24"/>
    </row>
    <row r="45" spans="2:12" x14ac:dyDescent="0.2">
      <c r="B45" s="23"/>
      <c r="C45" s="12"/>
      <c r="D45" s="12"/>
      <c r="E45" s="12"/>
      <c r="F45" s="12"/>
      <c r="G45" s="12"/>
      <c r="H45" s="12"/>
      <c r="I45" s="13"/>
      <c r="J45" s="13"/>
      <c r="K45" s="13"/>
      <c r="L45" s="24"/>
    </row>
    <row r="46" spans="2:12" x14ac:dyDescent="0.2">
      <c r="B46" s="23"/>
      <c r="C46" s="12"/>
      <c r="D46" s="12"/>
      <c r="E46" s="12"/>
      <c r="F46" s="12"/>
      <c r="G46" s="12"/>
      <c r="H46" s="12"/>
      <c r="I46" s="13"/>
      <c r="J46" s="13"/>
      <c r="K46" s="13"/>
      <c r="L46" s="24"/>
    </row>
    <row r="47" spans="2:12" x14ac:dyDescent="0.2">
      <c r="B47" s="23"/>
      <c r="C47" s="12"/>
      <c r="D47" s="12"/>
      <c r="E47" s="12"/>
      <c r="F47" s="12"/>
      <c r="G47" s="12"/>
      <c r="H47" s="12"/>
      <c r="I47" s="13"/>
      <c r="J47" s="13"/>
      <c r="K47" s="13"/>
      <c r="L47" s="24"/>
    </row>
    <row r="48" spans="2:12" x14ac:dyDescent="0.2">
      <c r="B48" s="23"/>
      <c r="C48" s="12"/>
      <c r="D48" s="12"/>
      <c r="E48" s="12"/>
      <c r="F48" s="12"/>
      <c r="G48" s="12"/>
      <c r="H48" s="12"/>
      <c r="I48" s="13"/>
      <c r="J48" s="13"/>
      <c r="K48" s="13"/>
      <c r="L48" s="24"/>
    </row>
    <row r="49" spans="1:19" x14ac:dyDescent="0.2">
      <c r="B49" s="23"/>
      <c r="C49" s="12"/>
      <c r="D49" s="12"/>
      <c r="E49" s="12"/>
      <c r="F49" s="12"/>
      <c r="G49" s="12"/>
      <c r="H49" s="12"/>
      <c r="I49" s="13"/>
      <c r="J49" s="13"/>
      <c r="K49" s="13"/>
      <c r="L49" s="24"/>
    </row>
    <row r="50" spans="1:19" x14ac:dyDescent="0.2">
      <c r="B50" s="23"/>
      <c r="C50" s="12"/>
      <c r="D50" s="12"/>
      <c r="E50" s="12"/>
      <c r="F50" s="12"/>
      <c r="G50" s="12"/>
      <c r="H50" s="12"/>
      <c r="I50" s="13"/>
      <c r="J50" s="13"/>
      <c r="K50" s="13"/>
      <c r="L50" s="24"/>
    </row>
    <row r="51" spans="1:19" x14ac:dyDescent="0.2">
      <c r="B51" s="23"/>
      <c r="C51" s="12"/>
      <c r="D51" s="12"/>
      <c r="E51" s="12"/>
      <c r="F51" s="12"/>
      <c r="G51" s="12"/>
      <c r="H51" s="12"/>
      <c r="I51" s="13"/>
      <c r="J51" s="13"/>
      <c r="K51" s="13"/>
      <c r="L51" s="24"/>
    </row>
    <row r="52" spans="1:19" x14ac:dyDescent="0.2">
      <c r="B52" s="23"/>
      <c r="C52" s="12"/>
      <c r="D52" s="12"/>
      <c r="E52" s="12"/>
      <c r="F52" s="12"/>
      <c r="G52" s="12"/>
      <c r="H52" s="12"/>
      <c r="I52" s="13"/>
      <c r="J52" s="13"/>
      <c r="K52" s="13"/>
      <c r="L52" s="24"/>
    </row>
    <row r="53" spans="1:19" s="1" customFormat="1" ht="13.5" thickBot="1" x14ac:dyDescent="0.2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7"/>
      <c r="M53" s="2"/>
      <c r="N53" s="2"/>
      <c r="O53" s="2"/>
      <c r="P53" s="2"/>
      <c r="Q53" s="2"/>
    </row>
    <row r="54" spans="1:19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8"/>
    </row>
    <row r="55" spans="1:19" s="20" customFormat="1" x14ac:dyDescent="0.2">
      <c r="A55" s="16"/>
      <c r="B55" s="90" t="s">
        <v>2</v>
      </c>
      <c r="C55" s="415" t="s">
        <v>3</v>
      </c>
      <c r="D55" s="415"/>
      <c r="E55" s="415"/>
      <c r="F55" s="415"/>
      <c r="G55" s="415"/>
      <c r="H55" s="415"/>
      <c r="I55" s="415"/>
      <c r="J55" s="29" t="s">
        <v>32</v>
      </c>
      <c r="K55" s="29" t="s">
        <v>33</v>
      </c>
      <c r="L55" s="30" t="s">
        <v>6</v>
      </c>
      <c r="M55" s="18"/>
      <c r="N55" s="19"/>
      <c r="O55" s="19"/>
      <c r="P55" s="19"/>
      <c r="Q55" s="19"/>
    </row>
    <row r="56" spans="1:19" ht="15" x14ac:dyDescent="0.2">
      <c r="B56" s="125"/>
      <c r="C56" s="416"/>
      <c r="D56" s="416"/>
      <c r="E56" s="416"/>
      <c r="F56" s="416"/>
      <c r="G56" s="416"/>
      <c r="H56" s="416"/>
      <c r="I56" s="416"/>
      <c r="J56" s="153" t="s">
        <v>169</v>
      </c>
      <c r="K56" s="153" t="s">
        <v>170</v>
      </c>
      <c r="L56" s="154">
        <v>45170</v>
      </c>
      <c r="N56" s="355" t="s">
        <v>171</v>
      </c>
      <c r="O56" s="357"/>
      <c r="P56" s="357"/>
      <c r="Q56" s="357"/>
      <c r="R56" s="357"/>
      <c r="S56" s="357"/>
    </row>
    <row r="57" spans="1:19" x14ac:dyDescent="0.2">
      <c r="B57" s="125"/>
      <c r="C57" s="416"/>
      <c r="D57" s="416"/>
      <c r="E57" s="416"/>
      <c r="F57" s="416"/>
      <c r="G57" s="416"/>
      <c r="H57" s="416"/>
      <c r="I57" s="416"/>
      <c r="J57" s="126"/>
      <c r="K57" s="126"/>
      <c r="L57" s="127"/>
    </row>
    <row r="58" spans="1:19" ht="6.75" customHeight="1" thickBot="1" x14ac:dyDescent="0.25">
      <c r="B58" s="442"/>
      <c r="C58" s="443"/>
      <c r="D58" s="443"/>
      <c r="E58" s="443"/>
      <c r="F58" s="443"/>
      <c r="G58" s="443"/>
      <c r="H58" s="443"/>
      <c r="I58" s="443"/>
      <c r="J58" s="443"/>
      <c r="K58" s="443"/>
      <c r="L58" s="444"/>
    </row>
    <row r="59" spans="1:19" x14ac:dyDescent="0.2">
      <c r="B59" s="31" t="s">
        <v>34</v>
      </c>
      <c r="C59" s="111"/>
      <c r="D59" s="111"/>
      <c r="E59" s="111"/>
      <c r="F59" s="111"/>
      <c r="G59" s="111"/>
      <c r="H59" s="111"/>
      <c r="I59" s="111"/>
      <c r="J59" s="111"/>
      <c r="K59" s="111"/>
      <c r="L59" s="21"/>
    </row>
    <row r="60" spans="1:19" x14ac:dyDescent="0.2">
      <c r="B60" s="419" t="s">
        <v>81</v>
      </c>
      <c r="C60" s="420"/>
      <c r="D60" s="420"/>
      <c r="E60" s="420"/>
      <c r="F60" s="420"/>
      <c r="G60" s="420"/>
      <c r="H60" s="420"/>
      <c r="I60" s="420"/>
      <c r="J60" s="420"/>
      <c r="K60" s="420"/>
      <c r="L60" s="421"/>
    </row>
    <row r="61" spans="1:19" x14ac:dyDescent="0.2"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1"/>
    </row>
    <row r="62" spans="1:19" x14ac:dyDescent="0.2">
      <c r="B62" s="419"/>
      <c r="C62" s="420"/>
      <c r="D62" s="420"/>
      <c r="E62" s="420"/>
      <c r="F62" s="420"/>
      <c r="G62" s="420"/>
      <c r="H62" s="420"/>
      <c r="I62" s="420"/>
      <c r="J62" s="420"/>
      <c r="K62" s="420"/>
      <c r="L62" s="421"/>
    </row>
    <row r="63" spans="1:19" x14ac:dyDescent="0.2">
      <c r="B63" s="419"/>
      <c r="C63" s="420"/>
      <c r="D63" s="420"/>
      <c r="E63" s="420"/>
      <c r="F63" s="420"/>
      <c r="G63" s="420"/>
      <c r="H63" s="420"/>
      <c r="I63" s="420"/>
      <c r="J63" s="420"/>
      <c r="K63" s="420"/>
      <c r="L63" s="421"/>
    </row>
    <row r="64" spans="1:19" ht="13.5" thickBot="1" x14ac:dyDescent="0.25">
      <c r="B64" s="422"/>
      <c r="C64" s="423"/>
      <c r="D64" s="423"/>
      <c r="E64" s="423"/>
      <c r="F64" s="423"/>
      <c r="G64" s="423"/>
      <c r="H64" s="423"/>
      <c r="I64" s="423"/>
      <c r="J64" s="423"/>
      <c r="K64" s="423"/>
      <c r="L64" s="424"/>
    </row>
  </sheetData>
  <sheetProtection algorithmName="SHA-512" hashValue="yXzjGxLkzTfWBCXrjYxCFL4JXrFgKf5FvLJaHlvUMIJiRnkTTZ1YIsg4uDxyAmfgrlAH3Is24gd8Q3wMC+UL+w==" saltValue="vpreIbGCg3bTcsa1jMZzdA==" spinCount="100000" sheet="1" selectLockedCells="1"/>
  <mergeCells count="115">
    <mergeCell ref="Q6:V6"/>
    <mergeCell ref="N7:AC7"/>
    <mergeCell ref="N9:AC9"/>
    <mergeCell ref="N11:AC11"/>
    <mergeCell ref="N13:AC13"/>
    <mergeCell ref="N56:S56"/>
    <mergeCell ref="B14:L14"/>
    <mergeCell ref="B15:D16"/>
    <mergeCell ref="B58:L58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B9:D9"/>
    <mergeCell ref="E9:L9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</mergeCells>
  <printOptions horizontalCentered="1"/>
  <pageMargins left="0" right="0" top="0" bottom="0" header="0" footer="0"/>
  <pageSetup paperSize="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54"/>
  <sheetViews>
    <sheetView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3" width="9.140625" style="9"/>
    <col min="14" max="16384" width="9.140625" style="10"/>
  </cols>
  <sheetData>
    <row r="1" spans="1:25" s="1" customFormat="1" x14ac:dyDescent="0.2">
      <c r="B1" s="2"/>
      <c r="C1" s="2"/>
      <c r="D1" s="2"/>
      <c r="E1" s="2"/>
      <c r="F1" s="2"/>
      <c r="G1" s="2"/>
      <c r="H1" s="2"/>
      <c r="I1" s="2"/>
      <c r="J1" s="9"/>
      <c r="K1" s="2"/>
      <c r="L1" s="2"/>
      <c r="M1" s="2"/>
    </row>
    <row r="2" spans="1:25" s="3" customFormat="1" x14ac:dyDescent="0.25">
      <c r="J2" s="146"/>
    </row>
    <row r="3" spans="1:25" s="3" customFormat="1" ht="15.75" customHeight="1" x14ac:dyDescent="0.25">
      <c r="B3" s="310" t="s">
        <v>127</v>
      </c>
      <c r="C3" s="310"/>
      <c r="D3" s="310"/>
      <c r="E3" s="310"/>
      <c r="F3" s="310"/>
      <c r="G3" s="310"/>
      <c r="H3" s="310"/>
      <c r="J3" s="146"/>
    </row>
    <row r="4" spans="1:25" s="3" customFormat="1" ht="15" customHeight="1" x14ac:dyDescent="0.25">
      <c r="B4" s="310"/>
      <c r="C4" s="310"/>
      <c r="D4" s="310"/>
      <c r="E4" s="310"/>
      <c r="F4" s="310"/>
      <c r="G4" s="310"/>
      <c r="H4" s="310"/>
      <c r="J4" s="146"/>
    </row>
    <row r="5" spans="1:25" s="3" customFormat="1" ht="15" customHeight="1" thickBot="1" x14ac:dyDescent="0.3">
      <c r="B5" s="310"/>
      <c r="C5" s="310"/>
      <c r="D5" s="310"/>
      <c r="E5" s="310"/>
      <c r="F5" s="310"/>
      <c r="G5" s="310"/>
      <c r="H5" s="310"/>
      <c r="J5" s="146"/>
    </row>
    <row r="6" spans="1:25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J6" s="147" t="s">
        <v>156</v>
      </c>
      <c r="M6" s="347" t="s">
        <v>157</v>
      </c>
      <c r="N6" s="348"/>
      <c r="O6" s="348"/>
      <c r="P6" s="348"/>
      <c r="Q6" s="348"/>
      <c r="R6" s="349"/>
    </row>
    <row r="7" spans="1:25" s="3" customFormat="1" ht="15" customHeight="1" x14ac:dyDescent="0.25">
      <c r="B7" s="43" t="s">
        <v>7</v>
      </c>
      <c r="C7" s="44"/>
      <c r="D7" s="431" t="str">
        <f>'Final Account Report'!E8</f>
        <v>Highways Improvement for Urban Environment</v>
      </c>
      <c r="E7" s="431"/>
      <c r="F7" s="431"/>
      <c r="G7" s="431"/>
      <c r="H7" s="432"/>
      <c r="J7" s="355" t="s">
        <v>168</v>
      </c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</row>
    <row r="8" spans="1:25" s="3" customFormat="1" ht="6.75" customHeight="1" x14ac:dyDescent="0.25">
      <c r="B8" s="108"/>
      <c r="C8" s="104"/>
      <c r="D8" s="104"/>
      <c r="E8" s="104"/>
      <c r="F8" s="104"/>
      <c r="G8" s="104"/>
      <c r="H8" s="105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</row>
    <row r="9" spans="1:25" s="3" customFormat="1" ht="15" x14ac:dyDescent="0.25">
      <c r="B9" s="199" t="s">
        <v>107</v>
      </c>
      <c r="C9" s="200"/>
      <c r="D9" s="482" t="str">
        <f>'Final Account Report'!E10</f>
        <v>DLR/2/001 5G</v>
      </c>
      <c r="E9" s="482"/>
      <c r="F9" s="482"/>
      <c r="G9" s="482"/>
      <c r="H9" s="483"/>
      <c r="I9" s="42"/>
      <c r="J9" s="355" t="s">
        <v>168</v>
      </c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</row>
    <row r="10" spans="1:25" s="3" customFormat="1" ht="6.75" customHeight="1" thickBot="1" x14ac:dyDescent="0.3">
      <c r="B10" s="330"/>
      <c r="C10" s="331"/>
      <c r="D10" s="331"/>
      <c r="E10" s="331"/>
      <c r="F10" s="331"/>
      <c r="G10" s="331"/>
      <c r="H10" s="456"/>
      <c r="J10" s="146"/>
    </row>
    <row r="11" spans="1:25" s="1" customFormat="1" ht="15" customHeight="1" x14ac:dyDescent="0.2">
      <c r="B11" s="457" t="s">
        <v>109</v>
      </c>
      <c r="C11" s="458"/>
      <c r="D11" s="458"/>
      <c r="E11" s="458"/>
      <c r="F11" s="458"/>
      <c r="G11" s="458"/>
      <c r="H11" s="458"/>
      <c r="I11" s="41"/>
      <c r="J11" s="9"/>
      <c r="K11" s="2"/>
      <c r="L11" s="2"/>
      <c r="M11" s="2"/>
    </row>
    <row r="12" spans="1:25" s="16" customFormat="1" x14ac:dyDescent="0.2">
      <c r="B12" s="454" t="s">
        <v>42</v>
      </c>
      <c r="C12" s="467" t="s">
        <v>43</v>
      </c>
      <c r="D12" s="471"/>
      <c r="E12" s="471" t="s">
        <v>121</v>
      </c>
      <c r="F12" s="467" t="s">
        <v>78</v>
      </c>
      <c r="G12" s="469" t="s">
        <v>108</v>
      </c>
      <c r="H12" s="470"/>
      <c r="I12" s="32"/>
      <c r="J12" s="19"/>
      <c r="K12" s="18"/>
      <c r="L12" s="18"/>
      <c r="M12" s="18"/>
    </row>
    <row r="13" spans="1:25" s="8" customFormat="1" x14ac:dyDescent="0.2">
      <c r="A13" s="6"/>
      <c r="B13" s="455"/>
      <c r="C13" s="468"/>
      <c r="D13" s="472"/>
      <c r="E13" s="472"/>
      <c r="F13" s="468"/>
      <c r="G13" s="33" t="s">
        <v>44</v>
      </c>
      <c r="H13" s="116" t="s">
        <v>10</v>
      </c>
      <c r="I13" s="7"/>
    </row>
    <row r="14" spans="1:25" ht="15" customHeight="1" x14ac:dyDescent="0.2">
      <c r="B14" s="34">
        <v>1</v>
      </c>
      <c r="C14" s="450" t="s">
        <v>8</v>
      </c>
      <c r="D14" s="453"/>
      <c r="E14" s="128"/>
      <c r="F14" s="121">
        <f>SUM('Final Account Report'!K56:L56)</f>
        <v>36989709.378380269</v>
      </c>
      <c r="G14" s="117">
        <f>F14-E14</f>
        <v>36989709.378380269</v>
      </c>
      <c r="H14" s="118">
        <f t="shared" ref="H14:H26" si="0">IF(E14,G14/E14,0)</f>
        <v>0</v>
      </c>
      <c r="I14" s="5"/>
      <c r="J14" s="155" t="s">
        <v>173</v>
      </c>
    </row>
    <row r="15" spans="1:25" ht="15" customHeight="1" x14ac:dyDescent="0.2">
      <c r="B15" s="34">
        <v>2</v>
      </c>
      <c r="C15" s="450" t="s">
        <v>47</v>
      </c>
      <c r="D15" s="453"/>
      <c r="E15" s="128">
        <v>35989709.380000003</v>
      </c>
      <c r="F15" s="121">
        <f>SUM('Final Account Report'!K66:L66)</f>
        <v>5906463.3600000003</v>
      </c>
      <c r="G15" s="117">
        <f t="shared" ref="G15:G21" si="1">F15-E15</f>
        <v>-30083246.020000003</v>
      </c>
      <c r="H15" s="118">
        <f t="shared" si="0"/>
        <v>-0.8358846608724686</v>
      </c>
      <c r="I15" s="5"/>
      <c r="J15" s="155" t="s">
        <v>173</v>
      </c>
    </row>
    <row r="16" spans="1:25" ht="15" customHeight="1" x14ac:dyDescent="0.2">
      <c r="B16" s="34">
        <v>3</v>
      </c>
      <c r="C16" s="450" t="s">
        <v>85</v>
      </c>
      <c r="D16" s="453"/>
      <c r="E16" s="128">
        <v>5906463.3600000003</v>
      </c>
      <c r="F16" s="121">
        <f>SUM('Final Account Report'!K69:L69)</f>
        <v>1623107.37</v>
      </c>
      <c r="G16" s="117">
        <f t="shared" si="1"/>
        <v>-4283355.99</v>
      </c>
      <c r="H16" s="118">
        <f t="shared" si="0"/>
        <v>-0.72519809722480022</v>
      </c>
      <c r="I16" s="5"/>
      <c r="J16" s="155" t="s">
        <v>173</v>
      </c>
    </row>
    <row r="17" spans="1:13" ht="15" customHeight="1" x14ac:dyDescent="0.2">
      <c r="B17" s="34">
        <v>4</v>
      </c>
      <c r="C17" s="450" t="s">
        <v>11</v>
      </c>
      <c r="D17" s="453"/>
      <c r="E17" s="128">
        <v>175000</v>
      </c>
      <c r="F17" s="121">
        <f>SUM('Final Account Report'!K78:L78)</f>
        <v>175000</v>
      </c>
      <c r="G17" s="117">
        <f t="shared" si="1"/>
        <v>0</v>
      </c>
      <c r="H17" s="118">
        <f t="shared" si="0"/>
        <v>0</v>
      </c>
      <c r="I17" s="5"/>
      <c r="J17" s="155" t="s">
        <v>173</v>
      </c>
    </row>
    <row r="18" spans="1:13" ht="15" customHeight="1" x14ac:dyDescent="0.2">
      <c r="B18" s="34">
        <v>5</v>
      </c>
      <c r="C18" s="450" t="s">
        <v>20</v>
      </c>
      <c r="D18" s="453"/>
      <c r="E18" s="128">
        <v>9921435.1500000004</v>
      </c>
      <c r="F18" s="121">
        <v>0</v>
      </c>
      <c r="G18" s="117">
        <f t="shared" si="1"/>
        <v>-9921435.1500000004</v>
      </c>
      <c r="H18" s="118">
        <f t="shared" si="0"/>
        <v>-1</v>
      </c>
      <c r="I18" s="5"/>
      <c r="J18" s="155" t="s">
        <v>173</v>
      </c>
    </row>
    <row r="19" spans="1:13" ht="15" customHeight="1" x14ac:dyDescent="0.2">
      <c r="B19" s="34">
        <v>6</v>
      </c>
      <c r="C19" s="450" t="s">
        <v>87</v>
      </c>
      <c r="D19" s="453"/>
      <c r="E19" s="128">
        <v>5236876.72</v>
      </c>
      <c r="F19" s="121">
        <v>0</v>
      </c>
      <c r="G19" s="117">
        <f t="shared" si="1"/>
        <v>-5236876.72</v>
      </c>
      <c r="H19" s="118">
        <f t="shared" si="0"/>
        <v>-1</v>
      </c>
      <c r="I19" s="5"/>
      <c r="J19" s="155" t="s">
        <v>173</v>
      </c>
    </row>
    <row r="20" spans="1:13" ht="15" customHeight="1" x14ac:dyDescent="0.2">
      <c r="B20" s="34">
        <v>7</v>
      </c>
      <c r="C20" s="450" t="s">
        <v>192</v>
      </c>
      <c r="D20" s="453"/>
      <c r="E20" s="128">
        <v>2021301.53</v>
      </c>
      <c r="F20" s="121">
        <v>0</v>
      </c>
      <c r="G20" s="117">
        <f t="shared" ref="G20" si="2">F20-E20</f>
        <v>-2021301.53</v>
      </c>
      <c r="H20" s="118">
        <f t="shared" ref="H20" si="3">IF(E20,G20/E20,0)</f>
        <v>-1</v>
      </c>
      <c r="I20" s="5"/>
      <c r="J20" s="155" t="s">
        <v>173</v>
      </c>
    </row>
    <row r="21" spans="1:13" ht="15" customHeight="1" x14ac:dyDescent="0.2">
      <c r="B21" s="34">
        <v>8</v>
      </c>
      <c r="C21" s="450" t="s">
        <v>117</v>
      </c>
      <c r="D21" s="453"/>
      <c r="E21" s="128"/>
      <c r="F21" s="121">
        <f>SUM('Final Account Report'!K83:L83)</f>
        <v>0</v>
      </c>
      <c r="G21" s="117">
        <f t="shared" si="1"/>
        <v>0</v>
      </c>
      <c r="H21" s="118">
        <f t="shared" si="0"/>
        <v>0</v>
      </c>
      <c r="I21" s="5"/>
      <c r="J21" s="155" t="s">
        <v>173</v>
      </c>
    </row>
    <row r="22" spans="1:13" ht="15" customHeight="1" x14ac:dyDescent="0.2">
      <c r="B22" s="34">
        <v>9</v>
      </c>
      <c r="C22" s="450" t="s">
        <v>193</v>
      </c>
      <c r="D22" s="453"/>
      <c r="E22" s="117">
        <f>SUM(E14:E20)</f>
        <v>59250786.140000001</v>
      </c>
      <c r="F22" s="121">
        <f>SUM('Final Account Report'!K85:L85)</f>
        <v>44694280.108380266</v>
      </c>
      <c r="G22" s="117">
        <f t="shared" ref="G22" si="4">E22-F22</f>
        <v>14556506.031619735</v>
      </c>
      <c r="H22" s="118">
        <f t="shared" si="0"/>
        <v>0.24567616701700923</v>
      </c>
      <c r="I22" s="5"/>
    </row>
    <row r="23" spans="1:13" ht="15" customHeight="1" x14ac:dyDescent="0.2">
      <c r="B23" s="164">
        <v>10</v>
      </c>
      <c r="C23" s="165" t="s">
        <v>188</v>
      </c>
      <c r="D23" s="166"/>
      <c r="E23" s="145">
        <f>E22/100*13.5</f>
        <v>7998856.1289000008</v>
      </c>
      <c r="F23" s="167">
        <f>SUM('Final Account Report'!K87:L87)</f>
        <v>5212730.2610313362</v>
      </c>
      <c r="G23" s="168">
        <f t="shared" ref="G23:G25" si="5">F23-E23</f>
        <v>-2786125.8678686647</v>
      </c>
      <c r="H23" s="169">
        <f t="shared" si="0"/>
        <v>-0.348315536993139</v>
      </c>
      <c r="I23" s="5"/>
    </row>
    <row r="24" spans="1:13" ht="15" customHeight="1" x14ac:dyDescent="0.2">
      <c r="B24" s="164">
        <v>11</v>
      </c>
      <c r="C24" s="165" t="s">
        <v>189</v>
      </c>
      <c r="D24" s="166"/>
      <c r="E24" s="145">
        <f>E16/100*23</f>
        <v>1358486.5728</v>
      </c>
      <c r="F24" s="167">
        <f>SUM('Final Account Report'!K88:L88)</f>
        <v>1358486.5728000002</v>
      </c>
      <c r="G24" s="168">
        <f t="shared" si="5"/>
        <v>0</v>
      </c>
      <c r="H24" s="169">
        <f t="shared" si="0"/>
        <v>0</v>
      </c>
      <c r="I24" s="5"/>
    </row>
    <row r="25" spans="1:13" ht="15" customHeight="1" x14ac:dyDescent="0.2">
      <c r="B25" s="164">
        <v>12</v>
      </c>
      <c r="C25" s="450" t="s">
        <v>190</v>
      </c>
      <c r="D25" s="451"/>
      <c r="E25" s="145">
        <v>0</v>
      </c>
      <c r="F25" s="167">
        <f>SUM('Final Account Report'!K89:L90)</f>
        <v>0</v>
      </c>
      <c r="G25" s="168">
        <f t="shared" si="5"/>
        <v>0</v>
      </c>
      <c r="H25" s="169">
        <f t="shared" si="0"/>
        <v>0</v>
      </c>
      <c r="I25" s="5"/>
    </row>
    <row r="26" spans="1:13" ht="15" customHeight="1" x14ac:dyDescent="0.2">
      <c r="B26" s="164">
        <v>13</v>
      </c>
      <c r="C26" s="452" t="s">
        <v>194</v>
      </c>
      <c r="D26" s="451"/>
      <c r="E26" s="170">
        <f>SUM(E22:E25)</f>
        <v>68608128.841700003</v>
      </c>
      <c r="F26" s="171">
        <f>SUM(F22:F25)</f>
        <v>51265496.942211606</v>
      </c>
      <c r="G26" s="172">
        <f>F26-E26</f>
        <v>-17342631.899488397</v>
      </c>
      <c r="H26" s="169">
        <f t="shared" si="0"/>
        <v>-0.25277809192993977</v>
      </c>
      <c r="I26" s="5"/>
    </row>
    <row r="27" spans="1:13" ht="15" customHeight="1" x14ac:dyDescent="0.2">
      <c r="B27" s="160"/>
      <c r="C27" s="161"/>
      <c r="D27" s="161"/>
      <c r="E27" s="162"/>
      <c r="F27" s="162"/>
      <c r="G27" s="162"/>
      <c r="H27" s="163"/>
      <c r="I27" s="5"/>
    </row>
    <row r="28" spans="1:13" s="1" customFormat="1" ht="6.75" customHeight="1" thickBot="1" x14ac:dyDescent="0.25">
      <c r="B28" s="35"/>
      <c r="C28" s="481"/>
      <c r="D28" s="481"/>
      <c r="E28" s="36"/>
      <c r="F28" s="36"/>
      <c r="G28" s="36"/>
      <c r="H28" s="36"/>
      <c r="I28" s="5"/>
      <c r="J28" s="9"/>
      <c r="K28" s="2"/>
      <c r="L28" s="2"/>
      <c r="M28" s="2"/>
    </row>
    <row r="29" spans="1:13" ht="15" customHeight="1" x14ac:dyDescent="0.2">
      <c r="B29" s="480" t="s">
        <v>45</v>
      </c>
      <c r="C29" s="478"/>
      <c r="D29" s="478"/>
      <c r="E29" s="478"/>
      <c r="F29" s="478"/>
      <c r="G29" s="478"/>
      <c r="H29" s="478"/>
      <c r="I29" s="5"/>
    </row>
    <row r="30" spans="1:13" s="16" customFormat="1" ht="12.6" customHeight="1" x14ac:dyDescent="0.2">
      <c r="B30" s="454" t="s">
        <v>42</v>
      </c>
      <c r="C30" s="467" t="s">
        <v>43</v>
      </c>
      <c r="D30" s="471"/>
      <c r="E30" s="471" t="s">
        <v>122</v>
      </c>
      <c r="F30" s="467" t="s">
        <v>82</v>
      </c>
      <c r="G30" s="469" t="s">
        <v>108</v>
      </c>
      <c r="H30" s="470"/>
      <c r="I30" s="32"/>
      <c r="J30" s="19"/>
      <c r="K30" s="18"/>
      <c r="L30" s="18"/>
      <c r="M30" s="18"/>
    </row>
    <row r="31" spans="1:13" s="8" customFormat="1" ht="29.1" customHeight="1" x14ac:dyDescent="0.2">
      <c r="A31" s="6"/>
      <c r="B31" s="455"/>
      <c r="C31" s="468"/>
      <c r="D31" s="472"/>
      <c r="E31" s="472"/>
      <c r="F31" s="468"/>
      <c r="G31" s="119" t="s">
        <v>61</v>
      </c>
      <c r="H31" s="116" t="s">
        <v>10</v>
      </c>
      <c r="I31" s="7"/>
    </row>
    <row r="32" spans="1:13" ht="15" customHeight="1" x14ac:dyDescent="0.2">
      <c r="B32" s="34">
        <v>1</v>
      </c>
      <c r="C32" s="450" t="s">
        <v>46</v>
      </c>
      <c r="D32" s="453"/>
      <c r="E32" s="45">
        <v>24</v>
      </c>
      <c r="F32" s="122">
        <f>SUM('Final Account Report'!K28:L28)</f>
        <v>24</v>
      </c>
      <c r="G32" s="120">
        <f>F32-E32</f>
        <v>0</v>
      </c>
      <c r="H32" s="118">
        <f t="shared" ref="H32" si="6">IF(E32,G32/E32,0)</f>
        <v>0</v>
      </c>
      <c r="I32" s="5"/>
      <c r="J32" s="155" t="s">
        <v>172</v>
      </c>
    </row>
    <row r="33" spans="2:10" ht="6.75" customHeight="1" thickBot="1" x14ac:dyDescent="0.25">
      <c r="B33" s="11"/>
      <c r="C33" s="12"/>
      <c r="D33" s="12"/>
      <c r="E33" s="13"/>
      <c r="F33" s="13"/>
      <c r="G33" s="13"/>
      <c r="H33" s="13"/>
      <c r="I33" s="5"/>
    </row>
    <row r="34" spans="2:10" ht="6.75" customHeight="1" x14ac:dyDescent="0.2">
      <c r="B34" s="37"/>
      <c r="C34" s="38"/>
      <c r="D34" s="38"/>
      <c r="E34" s="39"/>
      <c r="F34" s="39"/>
      <c r="G34" s="39"/>
      <c r="H34" s="39"/>
      <c r="I34" s="5"/>
    </row>
    <row r="35" spans="2:10" x14ac:dyDescent="0.2">
      <c r="B35" s="11" t="s">
        <v>41</v>
      </c>
      <c r="C35" s="12"/>
      <c r="D35" s="12"/>
      <c r="E35" s="13"/>
      <c r="F35" s="13"/>
      <c r="G35" s="13"/>
      <c r="H35" s="13"/>
      <c r="I35" s="5"/>
    </row>
    <row r="36" spans="2:10" ht="30" customHeight="1" x14ac:dyDescent="0.2">
      <c r="B36" s="462" t="s">
        <v>128</v>
      </c>
      <c r="C36" s="311"/>
      <c r="D36" s="311"/>
      <c r="E36" s="311"/>
      <c r="F36" s="311"/>
      <c r="G36" s="311"/>
      <c r="H36" s="311"/>
      <c r="I36" s="5"/>
    </row>
    <row r="37" spans="2:10" ht="15" customHeight="1" x14ac:dyDescent="0.2">
      <c r="B37" s="463"/>
      <c r="C37" s="464"/>
      <c r="D37" s="464"/>
      <c r="E37" s="464"/>
      <c r="F37" s="464"/>
      <c r="G37" s="464"/>
      <c r="H37" s="464"/>
      <c r="I37" s="5"/>
      <c r="J37" s="155" t="s">
        <v>178</v>
      </c>
    </row>
    <row r="38" spans="2:10" ht="15" customHeight="1" x14ac:dyDescent="0.2">
      <c r="B38" s="463"/>
      <c r="C38" s="464"/>
      <c r="D38" s="464"/>
      <c r="E38" s="464"/>
      <c r="F38" s="464"/>
      <c r="G38" s="464"/>
      <c r="H38" s="464"/>
      <c r="I38" s="5"/>
    </row>
    <row r="39" spans="2:10" ht="15" customHeight="1" x14ac:dyDescent="0.2">
      <c r="B39" s="463"/>
      <c r="C39" s="464"/>
      <c r="D39" s="464"/>
      <c r="E39" s="464"/>
      <c r="F39" s="464"/>
      <c r="G39" s="464"/>
      <c r="H39" s="464"/>
      <c r="I39" s="5"/>
    </row>
    <row r="40" spans="2:10" ht="15" customHeight="1" x14ac:dyDescent="0.2">
      <c r="B40" s="463"/>
      <c r="C40" s="464"/>
      <c r="D40" s="464"/>
      <c r="E40" s="464"/>
      <c r="F40" s="464"/>
      <c r="G40" s="464"/>
      <c r="H40" s="464"/>
      <c r="I40" s="5"/>
    </row>
    <row r="41" spans="2:10" ht="15" customHeight="1" x14ac:dyDescent="0.2">
      <c r="B41" s="463"/>
      <c r="C41" s="464"/>
      <c r="D41" s="464"/>
      <c r="E41" s="464"/>
      <c r="F41" s="464"/>
      <c r="G41" s="464"/>
      <c r="H41" s="464"/>
      <c r="I41" s="5"/>
    </row>
    <row r="42" spans="2:10" ht="15" customHeight="1" x14ac:dyDescent="0.2">
      <c r="B42" s="463"/>
      <c r="C42" s="464"/>
      <c r="D42" s="464"/>
      <c r="E42" s="464"/>
      <c r="F42" s="464"/>
      <c r="G42" s="464"/>
      <c r="H42" s="464"/>
      <c r="I42" s="5"/>
    </row>
    <row r="43" spans="2:10" ht="15" customHeight="1" x14ac:dyDescent="0.2">
      <c r="B43" s="463"/>
      <c r="C43" s="464"/>
      <c r="D43" s="464"/>
      <c r="E43" s="464"/>
      <c r="F43" s="464"/>
      <c r="G43" s="464"/>
      <c r="H43" s="464"/>
      <c r="I43" s="5"/>
    </row>
    <row r="44" spans="2:10" ht="15" customHeight="1" x14ac:dyDescent="0.2">
      <c r="B44" s="463"/>
      <c r="C44" s="464"/>
      <c r="D44" s="464"/>
      <c r="E44" s="464"/>
      <c r="F44" s="464"/>
      <c r="G44" s="464"/>
      <c r="H44" s="464"/>
      <c r="I44" s="5"/>
    </row>
    <row r="45" spans="2:10" ht="15" customHeight="1" x14ac:dyDescent="0.2">
      <c r="B45" s="463"/>
      <c r="C45" s="464"/>
      <c r="D45" s="464"/>
      <c r="E45" s="464"/>
      <c r="F45" s="464"/>
      <c r="G45" s="464"/>
      <c r="H45" s="464"/>
      <c r="I45" s="5"/>
    </row>
    <row r="46" spans="2:10" ht="15" customHeight="1" x14ac:dyDescent="0.2">
      <c r="B46" s="463"/>
      <c r="C46" s="464"/>
      <c r="D46" s="464"/>
      <c r="E46" s="464"/>
      <c r="F46" s="464"/>
      <c r="G46" s="464"/>
      <c r="H46" s="464"/>
      <c r="I46" s="5"/>
    </row>
    <row r="47" spans="2:10" ht="15" customHeight="1" x14ac:dyDescent="0.2">
      <c r="B47" s="463"/>
      <c r="C47" s="464"/>
      <c r="D47" s="464"/>
      <c r="E47" s="464"/>
      <c r="F47" s="464"/>
      <c r="G47" s="464"/>
      <c r="H47" s="464"/>
      <c r="I47" s="5"/>
    </row>
    <row r="48" spans="2:10" ht="15" customHeight="1" x14ac:dyDescent="0.2">
      <c r="B48" s="463"/>
      <c r="C48" s="464"/>
      <c r="D48" s="464"/>
      <c r="E48" s="464"/>
      <c r="F48" s="464"/>
      <c r="G48" s="464"/>
      <c r="H48" s="464"/>
      <c r="I48" s="5"/>
    </row>
    <row r="49" spans="1:13" s="1" customFormat="1" ht="15.75" customHeight="1" thickBot="1" x14ac:dyDescent="0.25">
      <c r="B49" s="465"/>
      <c r="C49" s="466"/>
      <c r="D49" s="466"/>
      <c r="E49" s="466"/>
      <c r="F49" s="466"/>
      <c r="G49" s="466"/>
      <c r="H49" s="466"/>
      <c r="I49" s="5"/>
      <c r="J49" s="9"/>
      <c r="K49" s="2"/>
      <c r="L49" s="2"/>
      <c r="M49" s="2"/>
    </row>
    <row r="50" spans="1:13" ht="6.75" customHeight="1" thickBot="1" x14ac:dyDescent="0.25">
      <c r="B50" s="14"/>
      <c r="C50" s="15"/>
      <c r="D50" s="15"/>
      <c r="E50" s="15"/>
      <c r="F50" s="15"/>
      <c r="G50" s="15"/>
      <c r="H50" s="15"/>
    </row>
    <row r="51" spans="1:13" s="20" customFormat="1" ht="15" customHeight="1" x14ac:dyDescent="0.2">
      <c r="A51" s="16"/>
      <c r="B51" s="17" t="s">
        <v>2</v>
      </c>
      <c r="C51" s="477" t="s">
        <v>3</v>
      </c>
      <c r="D51" s="478"/>
      <c r="E51" s="479"/>
      <c r="F51" s="112" t="s">
        <v>32</v>
      </c>
      <c r="G51" s="475" t="s">
        <v>33</v>
      </c>
      <c r="H51" s="476"/>
      <c r="I51" s="18"/>
      <c r="J51" s="19"/>
      <c r="K51" s="19"/>
      <c r="L51" s="19"/>
      <c r="M51" s="19"/>
    </row>
    <row r="52" spans="1:13" x14ac:dyDescent="0.2">
      <c r="B52" s="129"/>
      <c r="C52" s="459"/>
      <c r="D52" s="460"/>
      <c r="E52" s="461"/>
      <c r="F52" s="130" t="s">
        <v>179</v>
      </c>
      <c r="G52" s="473" t="s">
        <v>170</v>
      </c>
      <c r="H52" s="474"/>
    </row>
    <row r="53" spans="1:13" x14ac:dyDescent="0.2">
      <c r="B53" s="129"/>
      <c r="C53" s="459"/>
      <c r="D53" s="460"/>
      <c r="E53" s="461"/>
      <c r="F53" s="130"/>
      <c r="G53" s="473"/>
      <c r="H53" s="474"/>
    </row>
    <row r="54" spans="1:13" ht="6.75" customHeight="1" x14ac:dyDescent="0.2">
      <c r="B54" s="2"/>
      <c r="C54" s="2"/>
      <c r="D54" s="2"/>
      <c r="E54" s="2"/>
      <c r="F54" s="2"/>
      <c r="G54" s="2"/>
      <c r="H54" s="2"/>
    </row>
  </sheetData>
  <sheetProtection algorithmName="SHA-512" hashValue="509tHKzGWGDdgBgANx9ZIRcSa2HXEhCrQsQXC4aVzEsYICSfzfTW2HMyreZTekndH7sfvU+2PRBN6IWK1y5oFg==" saltValue="lzC6nDURsFWDiNf+5mS1nA==" spinCount="100000" sheet="1" selectLockedCells="1"/>
  <mergeCells count="41">
    <mergeCell ref="M6:R6"/>
    <mergeCell ref="J7:Y7"/>
    <mergeCell ref="J9:Y9"/>
    <mergeCell ref="B29:H29"/>
    <mergeCell ref="E12:E13"/>
    <mergeCell ref="C28:D28"/>
    <mergeCell ref="C22:D22"/>
    <mergeCell ref="C12:D13"/>
    <mergeCell ref="F12:F13"/>
    <mergeCell ref="G12:H12"/>
    <mergeCell ref="C15:D15"/>
    <mergeCell ref="C14:D14"/>
    <mergeCell ref="C21:D21"/>
    <mergeCell ref="B9:C9"/>
    <mergeCell ref="D9:H9"/>
    <mergeCell ref="C20:D20"/>
    <mergeCell ref="C52:E52"/>
    <mergeCell ref="C53:E53"/>
    <mergeCell ref="B36:H36"/>
    <mergeCell ref="B37:H49"/>
    <mergeCell ref="F30:F31"/>
    <mergeCell ref="G30:H30"/>
    <mergeCell ref="B30:B31"/>
    <mergeCell ref="C30:D31"/>
    <mergeCell ref="E30:E31"/>
    <mergeCell ref="G53:H53"/>
    <mergeCell ref="G52:H52"/>
    <mergeCell ref="G51:H51"/>
    <mergeCell ref="C32:D32"/>
    <mergeCell ref="C51:E51"/>
    <mergeCell ref="C25:D25"/>
    <mergeCell ref="C26:D26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</mergeCells>
  <pageMargins left="0" right="0" top="0" bottom="0" header="0" footer="0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2022-11-23T15:31:32Z</cp:lastPrinted>
  <dcterms:created xsi:type="dcterms:W3CDTF">2018-09-18T07:45:14Z</dcterms:created>
  <dcterms:modified xsi:type="dcterms:W3CDTF">2023-07-31T13:10:00Z</dcterms:modified>
</cp:coreProperties>
</file>